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416" yWindow="65416" windowWidth="19440" windowHeight="11640" firstSheet="1" activeTab="6"/>
  </bookViews>
  <sheets>
    <sheet name="62" sheetId="1" r:id="rId1"/>
    <sheet name="63" sheetId="2" r:id="rId2"/>
    <sheet name="64" sheetId="3" r:id="rId3"/>
    <sheet name="65" sheetId="4" r:id="rId4"/>
    <sheet name="66" sheetId="5" r:id="rId5"/>
    <sheet name="67" sheetId="6" r:id="rId6"/>
    <sheet name="68" sheetId="7" r:id="rId7"/>
  </sheets>
  <definedNames/>
  <calcPr calcId="162913"/>
  <extLst/>
</workbook>
</file>

<file path=xl/sharedStrings.xml><?xml version="1.0" encoding="utf-8"?>
<sst xmlns="http://schemas.openxmlformats.org/spreadsheetml/2006/main" count="665" uniqueCount="348">
  <si>
    <t>Đơn vị: Triệu đồng</t>
  </si>
  <si>
    <t>STT</t>
  </si>
  <si>
    <t>NỘI DUNG</t>
  </si>
  <si>
    <t>A</t>
  </si>
  <si>
    <t>B</t>
  </si>
  <si>
    <t>TỔNG NGUỒN THU NSĐP</t>
  </si>
  <si>
    <t>I</t>
  </si>
  <si>
    <t>Thu NSĐP hưởng 100%</t>
  </si>
  <si>
    <t>Thu NSĐP hưởng từ các khoản thu phân chia</t>
  </si>
  <si>
    <t>II</t>
  </si>
  <si>
    <t>Thu bổ sung từ NSTW</t>
  </si>
  <si>
    <t>Thu bổ sung có mục tiêu</t>
  </si>
  <si>
    <t>III</t>
  </si>
  <si>
    <t>Thu từ quỹ dự trữ tài chính</t>
  </si>
  <si>
    <t>Thu kết dư</t>
  </si>
  <si>
    <t>Thu chuyển nguồn từ năm trước chuyển sang</t>
  </si>
  <si>
    <t>TỔNG CHI NSĐP</t>
  </si>
  <si>
    <t xml:space="preserve">Chi đầu tư phát triển </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</si>
  <si>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</si>
  <si>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</si>
  <si>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</si>
  <si>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</si>
  <si>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</si>
  <si>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t>
  </si>
  <si>
    <t>Chi các chương trình mục tiêu quốc gia</t>
  </si>
  <si>
    <t>Chi các chương trình mục tiêu, nhiệm vụ</t>
  </si>
  <si>
    <t>Chi chuyển nguồn sang năm sau</t>
  </si>
  <si>
    <t>C</t>
  </si>
  <si>
    <t>D</t>
  </si>
  <si>
    <t>CHI TRẢ NỢ GỐC CỦA NSĐP</t>
  </si>
  <si>
    <t>Từ nguồn vay để trả nợ gốc</t>
  </si>
  <si>
    <t>Từ nguồn bội thu, tăng thu, tiết kiệm chi, kết dư ngân sách cấp tỉnh</t>
  </si>
  <si>
    <t>Đ</t>
  </si>
  <si>
    <t>TỔNG MỨC VAY CỦA NSĐP</t>
  </si>
  <si>
    <t>Vay để bù đắp bội chi</t>
  </si>
  <si>
    <t>Vay để trả nợ gốc</t>
  </si>
  <si>
    <t>-</t>
  </si>
  <si>
    <t xml:space="preserve">Thu bổ sung cân đối </t>
  </si>
  <si>
    <t>DỰ TOÁN</t>
  </si>
  <si>
    <t>Chi cân đối NSĐP</t>
  </si>
  <si>
    <t>Biểu số 62/CK-NSNN</t>
  </si>
  <si>
    <t>(Quyết toán đã được Hội đồng nhân dân phê chuẩn)</t>
  </si>
  <si>
    <t>QUYẾT TOÁN</t>
  </si>
  <si>
    <t>SO SÁNH
(%)</t>
  </si>
  <si>
    <t>Thu ngân sách địa phương được hưởng theo phân cấp</t>
  </si>
  <si>
    <t>BỘI CHI NSĐP/BỘI THU NSĐP/KẾT DƯ NSĐP</t>
  </si>
  <si>
    <t>E</t>
  </si>
  <si>
    <t>TỔNG MỨC DƯ NỢ VAY CUỐI NĂM CỦA NSĐP</t>
  </si>
  <si>
    <t>UBND TỈNH HÒA BÌNH</t>
  </si>
  <si>
    <t>Biểu số 63/CK-NSNN</t>
  </si>
  <si>
    <t>SO SÁNH (%)</t>
  </si>
  <si>
    <t>TỔNG THU NSNN</t>
  </si>
  <si>
    <t>THU NSĐP</t>
  </si>
  <si>
    <t>TỔNG NGUỒN THU NSNN</t>
  </si>
  <si>
    <t>TỔNG THU CÂN ĐỐI NSNN</t>
  </si>
  <si>
    <t>Thu nội địa</t>
  </si>
  <si>
    <t>Thu từ khu vực DNNN do Trung ương quản lý</t>
  </si>
  <si>
    <t>Thu từ khu vực DNNN do Địa phương quản lý</t>
  </si>
  <si>
    <t xml:space="preserve">Thu từ khu vực doanh nghiệp có vốn đầu tư nước ngoài </t>
  </si>
  <si>
    <t>Thu từ khu vực kinh tế ngoài quốc doanh</t>
  </si>
  <si>
    <t>Thuế thu nhập cá nhân</t>
  </si>
  <si>
    <t>Thuế bảo vệ môi trường</t>
  </si>
  <si>
    <t>Thuế  BVMT thu từ hàng hóa sản xuất, kinh doanh trong nước</t>
  </si>
  <si>
    <t>Thuế  BVMT thu từ hàng hóa nhập khẩu</t>
  </si>
  <si>
    <t>Lệ phí trước bạ</t>
  </si>
  <si>
    <t xml:space="preserve">Thu phí, lệ phí </t>
  </si>
  <si>
    <t xml:space="preserve"> Phí và lệ phí trung ương</t>
  </si>
  <si>
    <t xml:space="preserve"> Phí và lệ phí tỉnh</t>
  </si>
  <si>
    <t xml:space="preserve"> Phí và lệ phí huyện</t>
  </si>
  <si>
    <t xml:space="preserve"> 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</si>
  <si>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</si>
  <si>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</si>
  <si>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</si>
  <si>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</si>
  <si>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</si>
  <si>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</si>
  <si>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</si>
  <si>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</si>
  <si>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</si>
  <si>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</si>
  <si>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Thu từ dầu thô</t>
  </si>
  <si>
    <t>Thu từ hoạt động xuất nhập khẩu</t>
  </si>
  <si>
    <t>Thuế xuất khẩu</t>
  </si>
  <si>
    <t>Thuế nhập khẩu</t>
  </si>
  <si>
    <t>Thuế tiêu thụ đặc biệt thu từ hàng hóa nhập khẩu</t>
  </si>
  <si>
    <t>Thuế  bảo vệ môi trường thu từ hàng hóa nhập khẩu</t>
  </si>
  <si>
    <t>Thuế giá trị gia tăng thu từ hàng hóa nhập khẩu</t>
  </si>
  <si>
    <t>Thu khác</t>
  </si>
  <si>
    <t>IV</t>
  </si>
  <si>
    <t>Thu viện trợ</t>
  </si>
  <si>
    <t>THU TỪ QUỸ DỰ TRỮ TÀI CHÍNH</t>
  </si>
  <si>
    <t>THU KẾT DƯ NĂM TRƯỚC</t>
  </si>
  <si>
    <t>THU CHUYỂN NGUỒN TỪ NĂM TRƯỚC CHUYỂN SANG</t>
  </si>
  <si>
    <t>Biểu số 64/CK-NSNN</t>
  </si>
  <si>
    <t>BAO GỒM</t>
  </si>
  <si>
    <t>NGÂN SÁCH CẤP TỈNH</t>
  </si>
  <si>
    <t>NGÂN SÁCH HUYỆN</t>
  </si>
  <si>
    <t>NSĐP</t>
  </si>
  <si>
    <t>CHI CÂN ĐỐI NSĐP</t>
  </si>
  <si>
    <t>Chi đầu tư phát triển</t>
  </si>
  <si>
    <t>Chi đầu tư cho các dự án</t>
  </si>
  <si>
    <t>Trong đó chia theo lĩnh vực:</t>
  </si>
  <si>
    <t xml:space="preserve"> Chi giáo dục - đào tạo và dạy nghề</t>
  </si>
  <si>
    <t xml:space="preserve"> Chi khoa học và công nghệ</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</si>
  <si>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</si>
  <si>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</si>
  <si>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</si>
  <si>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</si>
  <si>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</si>
  <si>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</si>
  <si>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</si>
  <si>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</si>
  <si>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t>
  </si>
  <si>
    <t>VI</t>
  </si>
  <si>
    <t>CHI CÁC CHƯƠNG TRÌNH MỤC TIÊU</t>
  </si>
  <si>
    <t>CHI CHUYỂN NGUỒN SANG NĂM SAU</t>
  </si>
  <si>
    <t>Biểu số 65/CK-NSNN</t>
  </si>
  <si>
    <t>TỔNG CHI NGÂN SÁCH ĐỊA PHƯƠNG</t>
  </si>
  <si>
    <t>CHI BỔ SUNG CÂN ĐỐI CHO NGÂN SÁCH HUYỆN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</si>
  <si>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</si>
  <si>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</si>
  <si>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</si>
  <si>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</si>
  <si>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</si>
  <si>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</si>
  <si>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</si>
  <si>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</si>
  <si>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</si>
  <si>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</si>
  <si>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</si>
  <si>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</si>
  <si>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</si>
  <si>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</si>
  <si>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</si>
  <si>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</si>
  <si>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</si>
  <si>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</si>
  <si>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</si>
  <si>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Biểu số 66/CK-NSNN</t>
  </si>
  <si>
    <t>TÊN ĐƠN VỊ</t>
  </si>
  <si>
    <t>TỔNG SỐ</t>
  </si>
  <si>
    <t>CHI ĐẦU TƯ PHÁT TRIỂN  (KHÔNG KỂ CHƯƠNG TRÌNH MTQG)</t>
  </si>
  <si>
    <t>CHI THƯỜNG XUYÊN</t>
  </si>
  <si>
    <t>CHI THƯỜNG XUYÊN (KHÔNG KỂ CHƯƠNG TRÌNH MTQG)</t>
  </si>
  <si>
    <t>CHI TRẢ NỢ LÃI CÁC KHOẢN DO CHÍNH QUYỀN ĐỊA PHƯƠNG VAY</t>
  </si>
  <si>
    <t>CHI BỔ SUNG QUỸ DỰ TRỮ TÀI CHÍNH</t>
  </si>
  <si>
    <t>CHI CHƯƠNG TRÌNH MTQG</t>
  </si>
  <si>
    <t>CHI CHUYỂN NGUỒN SANG NGÂN SÁCH NĂM SAU</t>
  </si>
  <si>
    <t>TỔNG SỔ</t>
  </si>
  <si>
    <t>CHI ĐẨU TƯ PHÁT TRIỂN</t>
  </si>
  <si>
    <t>CHI DỰ PHÒNG NGÂN SÁCH</t>
  </si>
  <si>
    <t>CHI TẠO NGUỒN, ĐIỀU CHỈNH TIỀN LƯƠNG</t>
  </si>
  <si>
    <t>CHI BỔ SUNG CÓ MỤC TIÊU CHO NGÂN SÁCH HUYỆN</t>
  </si>
  <si>
    <t>VII</t>
  </si>
  <si>
    <t>Biểu số 67/CK-NSNN</t>
  </si>
  <si>
    <t>Tên đơn vị</t>
  </si>
  <si>
    <t>Dự toán</t>
  </si>
  <si>
    <t>Quyết toán</t>
  </si>
  <si>
    <t>So sánh (%)</t>
  </si>
  <si>
    <t>Tổng số</t>
  </si>
  <si>
    <t>Bổ sung cân đối</t>
  </si>
  <si>
    <t>Bổ sung có mục tiêu</t>
  </si>
  <si>
    <t>Vốn đầu tư để thực hiện các chương trình mục tiêu, nhiệm vụ</t>
  </si>
  <si>
    <t>Vốn sự nghiệp để thực hiện các chế độ, chính sách, nhiệm vụ</t>
  </si>
  <si>
    <t>Vốn thực hiện các chương trình mục tiêu quốc gia</t>
  </si>
  <si>
    <t>Thành phố Hoà Bình</t>
  </si>
  <si>
    <t xml:space="preserve">Huyện Yên Thuỷ </t>
  </si>
  <si>
    <t>Huyện  Đà Bắc</t>
  </si>
  <si>
    <t>Huyện Kim Bôi</t>
  </si>
  <si>
    <t>Huyện Lạc Sơn</t>
  </si>
  <si>
    <t>Huyện Lương Sơn</t>
  </si>
  <si>
    <t>Huyện Lạc Thuỷ</t>
  </si>
  <si>
    <t>Huyện Mai Châu</t>
  </si>
  <si>
    <t xml:space="preserve">Huyện Tân Lạc </t>
  </si>
  <si>
    <t>Huyện Cao Phong</t>
  </si>
  <si>
    <t>Nội dung</t>
  </si>
  <si>
    <t>Trong đó</t>
  </si>
  <si>
    <t>…</t>
  </si>
  <si>
    <t>Đầu tư phát triển</t>
  </si>
  <si>
    <t>Kinh phí sự nghiệp</t>
  </si>
  <si>
    <t>Vốn trong nước</t>
  </si>
  <si>
    <t>Vốn ngoài nước</t>
  </si>
  <si>
    <t>Ngân sách cấp tỉnh</t>
  </si>
  <si>
    <t>Sở Lao động - Thương binh và xã hội tỉnh Hoà Bình</t>
  </si>
  <si>
    <t>Ban Dân tộc</t>
  </si>
  <si>
    <t>Sở Thông tin và Truyền thông tỉnh Hoà Bình</t>
  </si>
  <si>
    <t>Sở Y tế</t>
  </si>
  <si>
    <t>Sở Giáo dục và Đào tạo</t>
  </si>
  <si>
    <t>Ngân sách huyện</t>
  </si>
  <si>
    <t>CÂN ĐỐI NGÂN SÁCH ĐỊA PHƯƠNG NĂM 2020</t>
  </si>
  <si>
    <t>QUYẾT TOÁN THU NGÂN SÁCH NHÀ NƯỚC NĂM 2020</t>
  </si>
  <si>
    <t>QUYẾT TOÁN CHI NGÂN SÁCH ĐỊA PHƯƠNG, CHI NGÂN SÁCH CẤP TỈNH 
VÀ CHI NGÂN SÁCH HUYỆN THEO CƠ CẤU CHI NĂM   2020</t>
  </si>
  <si>
    <t>QUYẾT TOÁN CHI NGÂN SÁCH CẤP TỈNH THEO TỪNG LĨNH VỰC NĂM 2020</t>
  </si>
  <si>
    <t>QUYẾT TOÁN CHI NGÂN SÁCH CẤP TỈNH CHO TỪNG CƠ QUAN, TỔ CHỨC NĂM 2020</t>
  </si>
  <si>
    <t>CÁC CƠ QUAN, TỔ CHỨC</t>
  </si>
  <si>
    <t xml:space="preserve">Sở Khoa học và Công nghệ </t>
  </si>
  <si>
    <t>Sở Lao động - Thương binh và Xã hội</t>
  </si>
  <si>
    <t xml:space="preserve">Sở Văn hoá, Thể thao và Du lịch </t>
  </si>
  <si>
    <t>Sở Tài nguyên và Môi trường</t>
  </si>
  <si>
    <t xml:space="preserve">Sở Thông tin và Truyền thông </t>
  </si>
  <si>
    <t>An ninh</t>
  </si>
  <si>
    <t>Quốc phòng</t>
  </si>
  <si>
    <t>Đài Phát thanh - Truyền hình tỉnh</t>
  </si>
  <si>
    <t xml:space="preserve">QUYẾT TOÁN CHI BỔ SUNG TỪ NGÂN SÁCH CẤP TỈNH CHO NGÂN SÁCH HUYỆN NĂM 2020 </t>
  </si>
  <si>
    <t>QUYẾT TOÁN CHI CHƯƠNG TRÌNH MỤC TIÊU QUỐC GIA NGÂN SÁCH CẤP TỈNH VÀ NGÂN SÁCH HUYỆN NĂM 2020</t>
  </si>
  <si>
    <t>Chương trình mục tiêu quốc gia</t>
  </si>
  <si>
    <t>Chương trình MTQG Giảm nghèo bền vững</t>
  </si>
  <si>
    <t>7486310 - Bai mương Nà Chậu xã Mường Chiềng Đà Bắc</t>
  </si>
  <si>
    <t>7486314 - Bai mương Thùng Lùng xã Tân Pheo</t>
  </si>
  <si>
    <t>7486317 - Trạm y tế xã Mường Chiềng huyện Đà Bắc</t>
  </si>
  <si>
    <t>7486320 - Đường từ Cửa Bao xã Tân Pheo đi xóm Nhạp</t>
  </si>
  <si>
    <t>7486324 - Đường Thín Lau Bai xã Vầy Nưa</t>
  </si>
  <si>
    <t>7490041 - Trường THCS Vĩnh Đồng</t>
  </si>
  <si>
    <t>7490045 - Sửa chữa nâng cấp Hồ Ninh xã Đú Sáng</t>
  </si>
  <si>
    <t>7490053 - NLH và nhà KTX trường PTDTNT huyện Kim Bôi</t>
  </si>
  <si>
    <t>7490056 - Nước sinh hoạt xóm Đồi Mu,Sáng Mới Gò Tháu</t>
  </si>
  <si>
    <t>7490057 - Ngầm đồng chờ xã Sào Báy</t>
  </si>
  <si>
    <t>7490058 - Kênh mương nội đồng xã Mỵ Hòa</t>
  </si>
  <si>
    <t>7803436 - Khắc phục lũ báo đường đi xóm sổ, xã Trung Thành, Huyện Đà Bắc</t>
  </si>
  <si>
    <t>7803437 - Xây ngầm suối Diều Nọi , xã Tân Minh, huyện Đà Bắc</t>
  </si>
  <si>
    <t>7803438 - Khắc phục lũ bão đường vào KSX Thung Củ, xã Cao Sơn, H ĐB</t>
  </si>
  <si>
    <t>7803439 - SC nâng cấp đường xóm suối thương đi Hào Phong, xã Hào Lý, H Đà Bắc</t>
  </si>
  <si>
    <t>7803440 - Tường chắn lũ xóm Thượng, xã Đồng Ruộng, H ĐB</t>
  </si>
  <si>
    <t>7803441 - Đường HT Sản xuất suối Bống, xóm Bon, xã Tân Pheo</t>
  </si>
  <si>
    <t>7803442 - SC đường đi xóm Hồm, xã Đồng Ruộng, H ĐB</t>
  </si>
  <si>
    <t>7803443 - Nối tiếp đường vào KSX xóm Bương, xã Tân Pheo, H Đà Bắc</t>
  </si>
  <si>
    <t>7803444 - Cứng hóa đường Trà Ang đii KSX suối Lâm, xã Vầy Nưa, H ĐB</t>
  </si>
  <si>
    <t>7803445 - Đường nội đồng xã Tu Lý, Huyện Đà Bắc</t>
  </si>
  <si>
    <t>7803446 - Sửa chữa cầu suối chum , xã Đồng Chum, huyện Đà Bắc</t>
  </si>
  <si>
    <t>7803447 - Đường bê tông từ xóm Nghê đi xóm Lài, xã Đồng Nghê, huyện Đà Bắc</t>
  </si>
  <si>
    <t>7803448 - Nâng cấp công trình NSH xóm Hương Lý, xã Tu Lý, Huyện Đà Bắc</t>
  </si>
  <si>
    <t>7803449 - Đường vào khu nghĩa địa xóm Cơi 2, xã Suối Nánh, huyện Đà Bắc</t>
  </si>
  <si>
    <t>7803450 - Đường ra KSX tập trung xóm Tra- Bưa Dòn giáp  Suối Mị, xã Toàn Sơn, Huyện Đà Bắc</t>
  </si>
  <si>
    <t>7803451 - Khắc Phục lũ bão Đường Trúc Sơn-Phủ-Rãnh, xã Toàn Sơn, huyện Đà Bắc</t>
  </si>
  <si>
    <t>7803507 - Đường bê tông các xóm, xã Tiền Phong, huyện đà bắc</t>
  </si>
  <si>
    <t>7848315 - CT Xây dựng cầu bản xóm Bằng, xã Giáp Đắt, H Đà Bắc</t>
  </si>
  <si>
    <t>7848316 - CT KPLB tuyến đường từ ngã ba Ênh_Đoàn Kết_Trung Thành_Yên Hòa, H Đà Bắc</t>
  </si>
  <si>
    <t>7848317 - CT KPLB đường từ đường 433 đi trung tâm xã Mưởng Tuổng, H Đà Bắc</t>
  </si>
  <si>
    <t>7848318 - CT Cầu qua suối xóm U Quan, xã Mường Chiềng, H Đà Bắc</t>
  </si>
  <si>
    <t>7848319 - CT KPLB đường Hiền Lương_Vầy Nưa_Tiền Phong, H Đà Bắc</t>
  </si>
  <si>
    <t>7848320 - CT Nước sản xuất suối Khòn, xã Đoàn Kết, H Đà Bắc</t>
  </si>
  <si>
    <t>7848321 - CT Cầu Suối Ké, Xã Hiền Lương, H Đà Bắc</t>
  </si>
  <si>
    <t>7848325 - CT đương bê tông từ xóm Phiếu xã TP đi Xóm Sưng xã Cao Sơn</t>
  </si>
  <si>
    <t>7848326 - CT NC, CT đường nội thôn xóm Rãnh và đường Áng Trâu xóm Phủ Xã Toàn Sơn</t>
  </si>
  <si>
    <t>7848327 - CT đường từ đội 2 đi đội 4, xóm Bay, xã Trùng Thành, H Đà Bắc</t>
  </si>
  <si>
    <t>7848328 - CT SC cải tạo đường xóm Men đi xóm Lang xã Yên Hòa</t>
  </si>
  <si>
    <t>Sở Nông nghiệp và Phát triển nông thôn (CCPTNT-20); CCBVTV 484</t>
  </si>
  <si>
    <t>Chương trình MTQG Xây dựng nông thôn mới</t>
  </si>
  <si>
    <t>7762407 - SC trạm y tế xẫ Tự Do H Lạc Sơn</t>
  </si>
  <si>
    <t>7762408 - SC trạm y tế  xã Đa Phúc Yên Thủy</t>
  </si>
  <si>
    <t>7762409 - Nhà phụ trợ trạm Y tế Đoàn Kết Đà Bắc</t>
  </si>
  <si>
    <t>7700916 - CT NC trạm y tế xã Tu Lý huyện Đà Bắc</t>
  </si>
  <si>
    <t>7701228 - CT NC trạm y tế xã Đông Lai huyện Tân lạc</t>
  </si>
  <si>
    <t>7701229 - CT NC trạm y tế xã  Tân Vinh huyện Lương Sơn</t>
  </si>
  <si>
    <t>7701230 - CT NC trạm y tế xã Tân Lập huyện Lạc Sơn</t>
  </si>
  <si>
    <t>7701231 - CT NC trạm y tế xã Đoàn Kết huyện Yên Thủy</t>
  </si>
  <si>
    <t>7703079 - Hỗ trợ XD trạm y tế  xã Yên Nghiệp huyện Lạc Sơn</t>
  </si>
  <si>
    <t>7791531 - TL đâì truyền hình Thung Khe Mai Châu</t>
  </si>
  <si>
    <t>7791532 - TL đài truyền hình Pù Bin Mai Châu</t>
  </si>
  <si>
    <t>7791533 - TL đài truyền hình Tân Mai Mai Châu</t>
  </si>
  <si>
    <t>7791534 - TL đài truyền hình Tân Sơn Mai Châu</t>
  </si>
  <si>
    <t>7791535 - TL đài truyền hình Văn Nghĩa H Lạc Sơn</t>
  </si>
  <si>
    <t>7791536 - TL đài truyền hình Ngoc Lâu H Lạc Sơn</t>
  </si>
  <si>
    <t>7791537 - TL đài truyền hình Bình Chân H Lạc Sơn</t>
  </si>
  <si>
    <t>7791538 - TL đài truyền hình Yên Quang H Kỳ Sơn</t>
  </si>
  <si>
    <t>7791539 - TL đài truyền hình Xuân Phong H Cao Phong</t>
  </si>
  <si>
    <t>7791540 - TL đài truyền hình Yên Lập H Cao Phong</t>
  </si>
  <si>
    <t>7791541 - TL đài truyền hình Bình Thanh H Cao Phong</t>
  </si>
  <si>
    <t>7791542 - TL đài truyền hình Phúc Sạn H Mai Châu</t>
  </si>
  <si>
    <t>7791543 - TL đài truyền hình Noong Luông H Mai Châu</t>
  </si>
  <si>
    <t>7791544 - TL đài truyền hình Piềng Vế  H Mai Châu</t>
  </si>
  <si>
    <t>7791545 - TL đài truyền hình Đông Bắc H Kim Bôi</t>
  </si>
  <si>
    <t>7791546 - TL đài truyền hình Đồng Bảng H Mai Châu</t>
  </si>
  <si>
    <t>7791548 - TL đài truyền hình Yên Phú  H Lạc Sơn</t>
  </si>
  <si>
    <t>7791549 - TL đài truyền hình Miền Đồi  H Lạc Sơn</t>
  </si>
  <si>
    <t>7791550 - TL đài truyền hình Mỹ Thành  H Lạc Sơn</t>
  </si>
  <si>
    <t>7791551 - TL đài truyền hình Ngọc Sơn  H Lạc Sơn</t>
  </si>
  <si>
    <t>7791552 - TL đài truyền hình Phúc Tuy  H Lạc Sơn</t>
  </si>
  <si>
    <t>7791553 - TL đài truyền hình Chí Thiện  H Lạc Sơn</t>
  </si>
  <si>
    <t>7791554 - TL đài truyền hình Chí Đạo  H Lạc Sơn</t>
  </si>
  <si>
    <t>7791555 - TL đài truyền hình Độc Lập H Kỳ Sơn</t>
  </si>
  <si>
    <t>7791556 - TL đài truyền hình Thung Nai H Cao Phong</t>
  </si>
  <si>
    <t>7791557 - TL đài truyền hình Hữu Lợi H Yên Thủy</t>
  </si>
  <si>
    <t>7791558 - TL đài truyền hình Lạc Sỹ  H Yên Thủy</t>
  </si>
  <si>
    <t>7791559 - TL đài truyền hình Kim Truy H Kim Bôi</t>
  </si>
  <si>
    <t>7791560 - TL đài truyền hình Kim Tiến H Kim Bôi</t>
  </si>
  <si>
    <t>7791561 - TL đài truyền hình Bao La H Mai Châu</t>
  </si>
  <si>
    <t>7791562 - TL đài truyền hình Cun Pheo H Mai Châu</t>
  </si>
  <si>
    <t>7791563 - TL đài truyền hình Nà Mèo H Mai Châu</t>
  </si>
  <si>
    <t>7791660 - TL đài truyền hình Bình Sơn H Kim Bôi</t>
  </si>
  <si>
    <t>7791661 - TL đài truyền hình Thượng Bì H Kim Bôi</t>
  </si>
  <si>
    <t>7791662 - TL đài truyền hình  Nật Sơn H Kim Bôi</t>
  </si>
  <si>
    <t>7791663 - TL đài truyền hình  Vĩnh Tiến H Kim Bôi</t>
  </si>
  <si>
    <t>7791664 - TL đài truyền hình Thượng Tiến H Kim Bôi</t>
  </si>
  <si>
    <t>7792454 - TL đài truyền hình Đồng nghê H Đà Bắc</t>
  </si>
  <si>
    <t>7792455 - TL đài truyền hình Lỗ Sơn H Tân lạc</t>
  </si>
  <si>
    <t>7792456 - TL đài truyền hình Ngổ Luông  H Tân Lạc</t>
  </si>
  <si>
    <t>7792457 - TL đài truyền hình Ngọc Mỹ H Tân Lạc</t>
  </si>
  <si>
    <t>7792458 - TL đài truyền hình Phong Phú H Tân Lạc</t>
  </si>
  <si>
    <t>7792459 - TL đài truyền hình Quyết Chiến H Tân Lạc</t>
  </si>
  <si>
    <t>7792460 - TL đài truyền hình  Tuân Lộ H Tân Lạc</t>
  </si>
  <si>
    <t>7792461 - TL đài truyền hình  Do Nhân H Tân Lạc</t>
  </si>
  <si>
    <t>7792639 - TL đài truyền hình  Mãn Đức  H Tân Lạc</t>
  </si>
  <si>
    <t>7792640 - TL đài truyền hình Tân Minh H Đà Bắc</t>
  </si>
  <si>
    <t>7792641 - TL đài truyền hình Đồng Ruộng  H Đà Bắc</t>
  </si>
  <si>
    <t>7792642 - TL đài truyền hình Vầy Nưa  H Đà Bắc</t>
  </si>
  <si>
    <t>7792643 - TL đài truyền hình Giáp Đắt H Đà Bắc</t>
  </si>
  <si>
    <t>7792879 - TL đài truyền hình Suối Nánh  H Đà Bắc</t>
  </si>
  <si>
    <t>7792880 - TL đài truyền hình Yên Hòa H Đà Bắc</t>
  </si>
  <si>
    <t>7792881 - TL đài truyền hình Mường Tuổng H Đà Bắc</t>
  </si>
  <si>
    <t>7792882 - TL đài truyền hình Tiền Phong H Đà Bắc</t>
  </si>
  <si>
    <t>7792883 - TL đài truyền hình Trung Thành  H Đà Bắc</t>
  </si>
  <si>
    <t>7795588 - TL đài truyền hình Nam Sơn h Tân Lạc</t>
  </si>
  <si>
    <t>7779361 - Mô hình khu xử lý chất thải rắn quy mô liên xã</t>
  </si>
  <si>
    <t>7822516 - Trạm y tế Hiền Lương Đà Bắc</t>
  </si>
  <si>
    <t>7822517 - SC, NC HM phụ trợ trạm y tế Phú Vinh Tân lạc</t>
  </si>
  <si>
    <t>7822518 - Sửa chữa Trạm Y tế xã Tiền Phong, huyện Đà Bắc, tỉnh Hòa Bình</t>
  </si>
  <si>
    <t>Văn phòng điều phối</t>
  </si>
  <si>
    <t>Sở Nông nghiệp và PTNT</t>
  </si>
  <si>
    <t>Báo Hòa Bình (Tuyên truyền)</t>
  </si>
  <si>
    <t>Đài Phát thanh và Truyền hình tỉnh (Tuyên truyền)</t>
  </si>
  <si>
    <t>UB MTTQ tỉnh(Tuyên truyền)</t>
  </si>
  <si>
    <t>Bộ Chỉ huy quân sự tỉnh,(Tuyên truyền)</t>
  </si>
  <si>
    <t>Ban Tuyên giáo Tỉnh ủy,(Tuyên truyền)</t>
  </si>
  <si>
    <t xml:space="preserve"> Hội người cao tuổi(Tuyên truyền)</t>
  </si>
  <si>
    <t>Hội Cựu chiến binh tỉnh(Tuyên truyền)</t>
  </si>
  <si>
    <t>Ban dân tộc</t>
  </si>
  <si>
    <t>Sở Văn hóa, Thể thao và Du lịch (Tuyên truyền, đào tạo)</t>
  </si>
  <si>
    <t>Tỉnh Đoàn Hòa Bình ( Tuyên truyền)</t>
  </si>
  <si>
    <t>Hội Liên hiệp Phụ nữ tỉnh (Đào tạo, hỗ trợ khác)</t>
  </si>
  <si>
    <t>Công an tỉnh (Tuyên truyền, đào tạo)</t>
  </si>
  <si>
    <t>Sở Y tế (Tuyên truyền, đào tạo, hỗ trợ các nội dung khác)</t>
  </si>
  <si>
    <t>Sở Công thương (Đào tạo, các nội dung khác)</t>
  </si>
  <si>
    <t>Sở Thông tin và tuyền thông ( Tuyên truyền, đào tạo, hỗ trợ các nội dung khác)</t>
  </si>
  <si>
    <t>Sở Nội vụ (đào tạo cán bộ công chức cấp xã)</t>
  </si>
  <si>
    <t xml:space="preserve">Sở Lao động-TB và XH </t>
  </si>
  <si>
    <t>Sở Giáo dục và Đào tạo (Tuyên truyền, đào tạo)</t>
  </si>
  <si>
    <t>Hội Nông dân tỉnh (Tuyên truyền, đào tạo, Hỗ trợ cảnh quan môi trường)</t>
  </si>
  <si>
    <t>Liên minh Hợp tác xã (Đào tạo, thí điểm cán bộ)</t>
  </si>
  <si>
    <t>Sở Tư pháp (Tuyên truyền, đào tạo)</t>
  </si>
  <si>
    <t>Sở Khoa học và Công nghệ ( Đào tạo, hỗ trợ nội dung khác)</t>
  </si>
  <si>
    <t>Hội Khuyến học tỉnh</t>
  </si>
  <si>
    <t>Hợp tác xã nông nghiệp Hòa Bình</t>
  </si>
  <si>
    <t>Công ty TNHH sản xuất và kinh doanh giống cây trồng Phương Huyền</t>
  </si>
  <si>
    <t>HTX Nông nghiệp Hồng Vân</t>
  </si>
  <si>
    <t>Hợp tác xã chăn nuôi và liên kết tiêu thụ sản phẩm nông nghiệp sạch</t>
  </si>
  <si>
    <t>Hợp tác xã Dịch vụ Nông nghiệp và Du lịch sinh thái Thành Sơn</t>
  </si>
  <si>
    <t>Công ty trách nhiệm hữu hạn Xây dựng và dịch vụ Cường Thịnh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</si>
</sst>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_(* \(#,##0\);_(* &quot;-&quot;_);_(@_)"/>
    <numFmt numFmtId="44" formatCode="_(&quot;$&quot;* #,##0.00_);_(&quot;$&quot;* \(#,##0.00\);_(&quot;$&quot;* &quot;-&quot;??_);_(@_)"/>
    <numFmt numFmtId="43" formatCode="_(* #,##0.00_);_(* \(#,##0.00\);_(* &quot;-&quot;??_);_(@_)"/>
    <numFmt numFmtId="164" formatCode="#,###;\-#,###;&quot;&quot;;_(@_)"/>
    <numFmt numFmtId="165" formatCode="_(* #,##0_);_(* \(#,##0\);_(* &quot;-&quot;??_);_(@_)"/>
    <numFmt numFmtId="166" formatCode="###,###"/>
    <numFmt numFmtId="167" formatCode="###,###,###"/>
  </numFmts>
  <fonts count="34">
    <font>
      <sz val="11"/>
      <color theme="1"/>
      <name val="Calibri"/>
      <family val="2"/>
      <scheme val="minor"/>
    </font>
    <font>
      <sz val="10"/>
      <name val="Arial"/>
      <family val="2"/>
    </font>
    <font>
      <sz val="12"/>
      <name val=".VnArial Narrow"/>
      <family val="2"/>
    </font>
    <font>
      <sz val="12"/>
      <name val="Times New Roman"/>
      <family val="1"/>
    </font>
    <font>
      <b/>
      <sz val="12"/>
      <name val="Times New Roman"/>
      <family val="1"/>
    </font>
    <font>
      <i/>
      <sz val="12"/>
      <name val="Times New Roman"/>
      <family val="1"/>
    </font>
    <font>
      <b/>
      <sz val="14"/>
      <name val="Times New Roman"/>
      <family val="1"/>
    </font>
    <font>
      <i/>
      <sz val="14"/>
      <name val="Times New Roman"/>
      <family val="1"/>
    </font>
    <font>
      <sz val="14"/>
      <name val="Times New Roman"/>
      <family val="1"/>
    </font>
    <font>
      <sz val="16"/>
      <name val="Times New Roman"/>
      <family val="1"/>
    </font>
    <font>
      <b/>
      <u val="single"/>
      <sz val="14"/>
      <name val="Times New Roman"/>
      <family val="1"/>
    </font>
    <font>
      <sz val="12"/>
      <name val=".VnTime"/>
      <family val="2"/>
    </font>
    <font>
      <b/>
      <sz val="12"/>
      <name val="Times New Romanh"/>
      <family val="2"/>
    </font>
    <font>
      <sz val="13"/>
      <name val=".VnTime"/>
      <family val="2"/>
    </font>
    <font>
      <sz val="11"/>
      <name val="Times New Roman"/>
      <family val="1"/>
    </font>
    <font>
      <i/>
      <sz val="11"/>
      <name val="Times New Roman"/>
      <family val="1"/>
    </font>
    <font>
      <b/>
      <sz val="11"/>
      <name val="Times New Roman"/>
      <family val="1"/>
    </font>
    <font>
      <sz val="11"/>
      <name val=".VnArial Narrow"/>
      <family val="2"/>
    </font>
    <font>
      <sz val="13"/>
      <name val="Times New Roman"/>
      <family val="1"/>
    </font>
    <font>
      <b/>
      <sz val="12"/>
      <name val="Times New Roman h"/>
      <family val="2"/>
    </font>
    <font>
      <b/>
      <sz val="13"/>
      <name val="Times New Roman"/>
      <family val="1"/>
    </font>
    <font>
      <i/>
      <sz val="13"/>
      <name val="Times New Roman"/>
      <family val="1"/>
    </font>
    <font>
      <sz val="13"/>
      <name val="VnTime"/>
      <family val="2"/>
    </font>
    <font>
      <sz val="10"/>
      <name val="Times New Roman"/>
      <family val="1"/>
    </font>
    <font>
      <b/>
      <sz val="10"/>
      <name val="Times New Roman"/>
      <family val="1"/>
    </font>
    <font>
      <b/>
      <u val="single"/>
      <sz val="8"/>
      <name val="Times New Roman"/>
      <family val="1"/>
    </font>
    <font>
      <sz val="14"/>
      <name val=".VnArial Narrow"/>
      <family val="2"/>
    </font>
    <font>
      <u val="single"/>
      <sz val="12"/>
      <name val="Times New Roman"/>
      <family val="1"/>
    </font>
    <font>
      <sz val="9"/>
      <name val="Times New Roman"/>
      <family val="1"/>
    </font>
    <font>
      <sz val="14"/>
      <name val=".VnTime"/>
      <family val="2"/>
    </font>
    <font>
      <sz val="8"/>
      <name val="Times New Roman"/>
      <family val="1"/>
    </font>
    <font>
      <b/>
      <u val="single"/>
      <sz val="10"/>
      <name val="Times New Roman"/>
      <family val="1"/>
    </font>
    <font>
      <u val="single"/>
      <sz val="10"/>
      <name val="Times New Roman"/>
      <family val="1"/>
    </font>
    <font>
      <b/>
      <sz val="9"/>
      <name val="Times New Roman"/>
      <family val="1"/>
    </font>
  </fonts>
  <fills count="3">
    <fill>
      <patternFill/>
    </fill>
    <fill>
      <patternFill patternType="gray125"/>
    </fill>
    <fill>
      <patternFill patternType="solid">
        <fgColor theme="0"/>
        <bgColor indexed="64"/>
      </patternFill>
    </fill>
  </fills>
  <borders count="22">
    <border>
      <left/>
      <right/>
      <top/>
      <bottom/>
      <diagonal/>
    </border>
    <border>
      <left style="thin"/>
      <right style="thin"/>
      <top style="thin"/>
      <bottom style="hair"/>
    </border>
    <border>
      <left style="thin"/>
      <right style="thin"/>
      <top style="hair"/>
      <bottom style="hair"/>
    </border>
    <border>
      <left/>
      <right style="thin"/>
      <top style="hair"/>
      <bottom style="hair"/>
    </border>
    <border>
      <left style="thin"/>
      <right style="thin"/>
      <top style="hair"/>
      <bottom style="thin"/>
    </border>
    <border>
      <left style="thin"/>
      <right style="thin"/>
      <top style="hair"/>
      <bottom/>
    </border>
    <border>
      <left style="thin"/>
      <right style="thin"/>
      <top style="thin"/>
      <bottom/>
    </border>
    <border>
      <left/>
      <right style="thin"/>
      <top style="thin"/>
      <bottom style="hair"/>
    </border>
    <border>
      <left/>
      <right style="thin"/>
      <top style="hair"/>
      <bottom style="thin"/>
    </border>
    <border>
      <left/>
      <right style="thin"/>
      <top/>
      <bottom/>
    </border>
    <border>
      <left style="thin"/>
      <right style="thin"/>
      <top style="thin"/>
      <bottom style="thin"/>
    </border>
    <border>
      <left style="thin"/>
      <right style="thin"/>
      <top/>
      <bottom style="hair"/>
    </border>
    <border>
      <left style="thin">
        <color rgb="FF000000"/>
      </left>
      <right style="thin">
        <color rgb="FF000000"/>
      </right>
      <top style="hair">
        <color rgb="FF000000"/>
      </top>
      <bottom style="hair">
        <color rgb="FF000000"/>
      </bottom>
    </border>
    <border>
      <left style="thin">
        <color rgb="FF000000"/>
      </left>
      <right style="thin">
        <color rgb="FF000000"/>
      </right>
      <top style="hair">
        <color rgb="FF000000"/>
      </top>
      <bottom/>
    </border>
    <border>
      <left style="thin"/>
      <right style="thin"/>
      <top/>
      <bottom style="thin"/>
    </border>
    <border>
      <left style="thin"/>
      <right style="thin"/>
      <top/>
      <bottom/>
    </border>
    <border>
      <left style="thin"/>
      <right/>
      <top style="thin"/>
      <bottom/>
    </border>
    <border>
      <left/>
      <right style="thin"/>
      <top style="thin"/>
      <bottom/>
    </border>
    <border>
      <left style="thin"/>
      <right/>
      <top style="thin"/>
      <bottom style="thin"/>
    </border>
    <border>
      <left/>
      <right style="thin"/>
      <top style="thin"/>
      <bottom style="thin"/>
    </border>
    <border>
      <left/>
      <right/>
      <top style="thin"/>
      <bottom style="thin"/>
    </border>
    <border>
      <left/>
      <right style="thin"/>
      <top/>
      <bottom style="hair"/>
    </border>
  </borders>
  <cellStyleXfs count="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164" fontId="13" fillId="0" borderId="0" applyFont="0" applyFill="0" applyBorder="0" applyAlignment="0" applyProtection="0"/>
    <xf numFmtId="0" fontId="11" fillId="0" borderId="0">
      <alignment/>
      <protection/>
    </xf>
    <xf numFmtId="0" fontId="1" fillId="0" borderId="0">
      <alignment/>
      <protection/>
    </xf>
    <xf numFmtId="0" fontId="2" fillId="0" borderId="0">
      <alignment/>
      <protection/>
    </xf>
    <xf numFmtId="0" fontId="0" fillId="0" borderId="0">
      <alignment/>
      <protection/>
    </xf>
    <xf numFmtId="0" fontId="11" fillId="0" borderId="0">
      <alignment/>
      <protection/>
    </xf>
    <xf numFmtId="0" fontId="14" fillId="0" borderId="0">
      <alignment/>
      <protection/>
    </xf>
    <xf numFmtId="0" fontId="2" fillId="0" borderId="0">
      <alignment/>
      <protection/>
    </xf>
    <xf numFmtId="0" fontId="22" fillId="0" borderId="0">
      <alignment/>
      <protection/>
    </xf>
    <xf numFmtId="0" fontId="26" fillId="0" borderId="0" applyFont="0" applyFill="0" applyBorder="0" applyAlignment="0" applyProtection="0"/>
    <xf numFmtId="0" fontId="29" fillId="0" borderId="0">
      <alignment/>
      <protection/>
    </xf>
    <xf numFmtId="41" fontId="0" fillId="0" borderId="0" applyFont="0" applyFill="0" applyBorder="0" applyAlignment="0" applyProtection="0"/>
    <xf numFmtId="0" fontId="26" fillId="0" borderId="0">
      <alignment/>
      <protection/>
    </xf>
  </cellStyleXfs>
  <cellXfs count="280">
    <xf numFmtId="0" fontId="0" fillId="0" borderId="0" xfId="0"/>
    <xf numFmtId="0" fontId="4" fillId="0" borderId="0" xfId="0" applyFont="1" applyFill="1" applyAlignment="1">
      <alignment/>
    </xf>
    <xf numFmtId="0" fontId="4" fillId="0" borderId="0" xfId="0" applyFont="1" applyFill="1" applyAlignment="1">
      <alignment horizontal="centerContinuous"/>
    </xf>
    <xf numFmtId="0" fontId="3" fillId="0" borderId="0" xfId="0" applyFont="1" applyFill="1" applyAlignment="1">
      <alignment horizontal="centerContinuous"/>
    </xf>
    <xf numFmtId="0" fontId="3" fillId="0" borderId="0" xfId="0" applyFont="1" applyFill="1"/>
    <xf numFmtId="0" fontId="6" fillId="0" borderId="0" xfId="0" applyFont="1" applyFill="1" applyAlignment="1">
      <alignment horizontal="left"/>
    </xf>
    <xf numFmtId="0" fontId="8" fillId="0" borderId="0" xfId="0" applyFont="1" applyFill="1"/>
    <xf numFmtId="0" fontId="4" fillId="0" borderId="1" xfId="0" applyFont="1" applyFill="1" applyBorder="1" applyAlignment="1">
      <alignment horizontal="center"/>
    </xf>
    <xf numFmtId="0" fontId="4" fillId="0" borderId="2"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xf numFmtId="0" fontId="3" fillId="0" borderId="2" xfId="0" applyFont="1" applyFill="1" applyBorder="1" applyAlignment="1" quotePrefix="1">
      <alignment horizontal="center"/>
    </xf>
    <xf numFmtId="0" fontId="3" fillId="0" borderId="2" xfId="0" applyFont="1" applyFill="1" applyBorder="1" applyAlignment="1">
      <alignment horizontal="center"/>
    </xf>
    <xf numFmtId="0" fontId="3" fillId="0" borderId="2" xfId="0" applyFont="1" applyFill="1" applyBorder="1" applyAlignment="1">
      <alignment horizontal="center" vertical="center"/>
    </xf>
    <xf numFmtId="0" fontId="3" fillId="0" borderId="3" xfId="0" applyFont="1" applyFill="1" applyBorder="1" applyAlignment="1">
      <alignment vertical="center" wrapText="1"/>
    </xf>
    <xf numFmtId="0" fontId="7" fillId="0" borderId="0" xfId="0" applyFont="1" applyFill="1"/>
    <xf numFmtId="0" fontId="12" fillId="0" borderId="1" xfId="0" applyFont="1" applyFill="1" applyBorder="1"/>
    <xf numFmtId="0" fontId="12" fillId="0" borderId="2" xfId="0" applyFont="1" applyFill="1" applyBorder="1"/>
    <xf numFmtId="0" fontId="3" fillId="0" borderId="2" xfId="0" applyFont="1" applyFill="1" applyBorder="1"/>
    <xf numFmtId="0" fontId="4" fillId="0" borderId="2" xfId="0" applyFont="1" applyFill="1" applyBorder="1"/>
    <xf numFmtId="0" fontId="4" fillId="0" borderId="2" xfId="0" applyFont="1" applyFill="1" applyBorder="1" applyAlignment="1">
      <alignment horizontal="left" wrapText="1"/>
    </xf>
    <xf numFmtId="0" fontId="6" fillId="0" borderId="0" xfId="0" applyFont="1" applyFill="1" applyAlignment="1">
      <alignment horizontal="centerContinuous"/>
    </xf>
    <xf numFmtId="0" fontId="9" fillId="0" borderId="0" xfId="0" applyFont="1" applyFill="1" applyAlignment="1">
      <alignment horizontal="centerContinuous"/>
    </xf>
    <xf numFmtId="3" fontId="8" fillId="0" borderId="1" xfId="0" applyNumberFormat="1" applyFont="1" applyFill="1" applyBorder="1"/>
    <xf numFmtId="3" fontId="10" fillId="0" borderId="2" xfId="0" applyNumberFormat="1" applyFont="1" applyFill="1" applyBorder="1"/>
    <xf numFmtId="3" fontId="8" fillId="0" borderId="2" xfId="0" applyNumberFormat="1" applyFont="1" applyFill="1" applyBorder="1"/>
    <xf numFmtId="0" fontId="4" fillId="0" borderId="4" xfId="0" applyFont="1" applyFill="1" applyBorder="1" applyAlignment="1">
      <alignment horizontal="center"/>
    </xf>
    <xf numFmtId="0" fontId="4" fillId="0" borderId="4" xfId="0" applyFont="1" applyFill="1" applyBorder="1"/>
    <xf numFmtId="3" fontId="7" fillId="0" borderId="2" xfId="0" applyNumberFormat="1" applyFont="1" applyFill="1" applyBorder="1"/>
    <xf numFmtId="0" fontId="4" fillId="0" borderId="2" xfId="0" applyFont="1" applyFill="1" applyBorder="1" applyAlignment="1">
      <alignment horizontal="center" vertical="center"/>
    </xf>
    <xf numFmtId="0" fontId="3" fillId="0" borderId="2" xfId="0" applyFont="1" applyFill="1" applyBorder="1"/>
    <xf numFmtId="0" fontId="5" fillId="0" borderId="0" xfId="0" applyNumberFormat="1" applyFont="1" applyFill="1" applyBorder="1" applyAlignment="1">
      <alignment vertical="center" wrapText="1"/>
    </xf>
    <xf numFmtId="0" fontId="8" fillId="0" borderId="0" xfId="0" applyFont="1" applyFill="1" applyBorder="1"/>
    <xf numFmtId="0" fontId="8" fillId="0" borderId="2" xfId="0" applyFont="1" applyFill="1" applyBorder="1"/>
    <xf numFmtId="0" fontId="4" fillId="0" borderId="2" xfId="0" applyFont="1" applyFill="1" applyBorder="1" applyAlignment="1">
      <alignment horizontal="left" vertical="center" wrapText="1"/>
    </xf>
    <xf numFmtId="0" fontId="4" fillId="0" borderId="3" xfId="0" applyFont="1" applyFill="1" applyBorder="1" applyAlignment="1">
      <alignment horizontal="left" wrapText="1"/>
    </xf>
    <xf numFmtId="0" fontId="3" fillId="0" borderId="5" xfId="0" applyFont="1" applyFill="1" applyBorder="1" applyAlignment="1">
      <alignment horizontal="center"/>
    </xf>
    <xf numFmtId="0" fontId="3" fillId="0" borderId="5" xfId="0" applyFont="1" applyFill="1" applyBorder="1"/>
    <xf numFmtId="3" fontId="10" fillId="0" borderId="5" xfId="0" applyNumberFormat="1" applyFont="1" applyFill="1" applyBorder="1"/>
    <xf numFmtId="3" fontId="10" fillId="0" borderId="4" xfId="0" applyNumberFormat="1" applyFont="1" applyFill="1" applyBorder="1"/>
    <xf numFmtId="0" fontId="4" fillId="0" borderId="0" xfId="0" applyFont="1" applyFill="1" applyAlignment="1">
      <alignment horizontal="right"/>
    </xf>
    <xf numFmtId="0" fontId="15" fillId="0" borderId="0" xfId="0" applyFont="1" applyFill="1" applyBorder="1" applyAlignment="1">
      <alignment horizontal="right"/>
    </xf>
    <xf numFmtId="0" fontId="4" fillId="0" borderId="6" xfId="0" applyFont="1" applyFill="1" applyBorder="1" applyAlignment="1">
      <alignment horizontal="center" vertical="center" wrapText="1"/>
    </xf>
    <xf numFmtId="0" fontId="3" fillId="0" borderId="0" xfId="23" applyFont="1" applyFill="1" applyAlignment="1">
      <alignment horizontal="right"/>
      <protection/>
    </xf>
    <xf numFmtId="0" fontId="3" fillId="0" borderId="0" xfId="23" applyFont="1" applyFill="1" applyAlignment="1">
      <alignment horizontal="centerContinuous"/>
      <protection/>
    </xf>
    <xf numFmtId="0" fontId="3" fillId="0" borderId="0" xfId="23" applyFont="1" applyFill="1">
      <alignment/>
      <protection/>
    </xf>
    <xf numFmtId="0" fontId="4" fillId="0" borderId="0" xfId="23" applyFont="1" applyFill="1" applyAlignment="1">
      <alignment horizontal="centerContinuous"/>
      <protection/>
    </xf>
    <xf numFmtId="0" fontId="6" fillId="0" borderId="0" xfId="23" applyFont="1" applyFill="1" applyAlignment="1">
      <alignment horizontal="centerContinuous"/>
      <protection/>
    </xf>
    <xf numFmtId="0" fontId="9" fillId="0" borderId="0" xfId="23" applyFont="1" applyFill="1" applyAlignment="1">
      <alignment horizontal="centerContinuous"/>
      <protection/>
    </xf>
    <xf numFmtId="0" fontId="7" fillId="0" borderId="0" xfId="23" applyFont="1" applyFill="1" applyAlignment="1">
      <alignment horizontal="left"/>
      <protection/>
    </xf>
    <xf numFmtId="0" fontId="8" fillId="0" borderId="0" xfId="23" applyFont="1" applyFill="1">
      <alignment/>
      <protection/>
    </xf>
    <xf numFmtId="0" fontId="7" fillId="0" borderId="0" xfId="23" applyFont="1" applyFill="1">
      <alignment/>
      <protection/>
    </xf>
    <xf numFmtId="0" fontId="5" fillId="0" borderId="0" xfId="23" applyFont="1" applyFill="1" applyAlignment="1">
      <alignment horizontal="right"/>
      <protection/>
    </xf>
    <xf numFmtId="0" fontId="14" fillId="0" borderId="0" xfId="23" applyFont="1" applyFill="1">
      <alignment/>
      <protection/>
    </xf>
    <xf numFmtId="0" fontId="4" fillId="0" borderId="7" xfId="0" applyFont="1" applyFill="1" applyBorder="1"/>
    <xf numFmtId="3" fontId="3" fillId="0" borderId="1" xfId="23" applyNumberFormat="1" applyFont="1" applyFill="1" applyBorder="1">
      <alignment/>
      <protection/>
    </xf>
    <xf numFmtId="0" fontId="4" fillId="0" borderId="3" xfId="0" applyFont="1" applyFill="1" applyBorder="1"/>
    <xf numFmtId="3" fontId="3" fillId="0" borderId="2" xfId="23" applyNumberFormat="1" applyFont="1" applyFill="1" applyBorder="1">
      <alignment/>
      <protection/>
    </xf>
    <xf numFmtId="0" fontId="5" fillId="0" borderId="2" xfId="0" applyFont="1" applyFill="1" applyBorder="1" applyAlignment="1" quotePrefix="1">
      <alignment horizontal="center"/>
    </xf>
    <xf numFmtId="0" fontId="5" fillId="0" borderId="2" xfId="0" applyFont="1" applyFill="1" applyBorder="1"/>
    <xf numFmtId="0" fontId="5" fillId="0" borderId="3" xfId="0" applyFont="1" applyFill="1" applyBorder="1"/>
    <xf numFmtId="0" fontId="3" fillId="0" borderId="2" xfId="0" applyFont="1" applyFill="1" applyBorder="1" applyAlignment="1">
      <alignment horizontal="center" vertical="center"/>
    </xf>
    <xf numFmtId="0" fontId="3" fillId="0" borderId="3" xfId="0" applyFont="1" applyFill="1" applyBorder="1" applyAlignment="1">
      <alignment wrapText="1"/>
    </xf>
    <xf numFmtId="0" fontId="4" fillId="0" borderId="3" xfId="0" applyNumberFormat="1" applyFont="1" applyFill="1" applyBorder="1" applyAlignment="1">
      <alignment horizontal="left" vertical="center"/>
    </xf>
    <xf numFmtId="0" fontId="4" fillId="0" borderId="4" xfId="0" applyFont="1" applyFill="1" applyBorder="1" applyAlignment="1">
      <alignment horizontal="center" vertical="center"/>
    </xf>
    <xf numFmtId="0" fontId="4" fillId="0" borderId="8" xfId="0" applyNumberFormat="1" applyFont="1" applyFill="1" applyBorder="1" applyAlignment="1">
      <alignment horizontal="left" vertical="center" wrapText="1"/>
    </xf>
    <xf numFmtId="3" fontId="3" fillId="0" borderId="4" xfId="23" applyNumberFormat="1" applyFont="1" applyFill="1" applyBorder="1">
      <alignment/>
      <protection/>
    </xf>
    <xf numFmtId="0" fontId="7" fillId="0" borderId="0" xfId="0" applyFont="1" applyFill="1" applyAlignment="1">
      <alignment horizontal="left"/>
    </xf>
    <xf numFmtId="0" fontId="7" fillId="0" borderId="0" xfId="0" applyFont="1" applyFill="1" applyAlignment="1" quotePrefix="1">
      <alignment horizontal="left"/>
    </xf>
    <xf numFmtId="0" fontId="7" fillId="0" borderId="9" xfId="0" applyFont="1" applyFill="1" applyBorder="1" quotePrefix="1"/>
    <xf numFmtId="0" fontId="7" fillId="0" borderId="0" xfId="0" applyFont="1" applyFill="1" applyBorder="1" quotePrefix="1"/>
    <xf numFmtId="0" fontId="4" fillId="0" borderId="0" xfId="0" applyFont="1" applyFill="1" applyAlignment="1">
      <alignment horizontal="left"/>
    </xf>
    <xf numFmtId="0" fontId="5" fillId="0" borderId="0" xfId="0" applyNumberFormat="1" applyFont="1" applyFill="1" applyAlignment="1">
      <alignment vertical="center" wrapText="1"/>
    </xf>
    <xf numFmtId="0" fontId="18" fillId="0" borderId="0" xfId="0" applyFont="1" applyFill="1"/>
    <xf numFmtId="0" fontId="4" fillId="0" borderId="1" xfId="0" applyFont="1" applyFill="1" applyBorder="1"/>
    <xf numFmtId="3" fontId="4" fillId="0" borderId="1" xfId="0" applyNumberFormat="1" applyFont="1" applyFill="1" applyBorder="1"/>
    <xf numFmtId="3" fontId="7" fillId="0" borderId="1" xfId="0" applyNumberFormat="1" applyFont="1" applyFill="1" applyBorder="1"/>
    <xf numFmtId="3" fontId="4" fillId="0" borderId="2" xfId="0" applyNumberFormat="1" applyFont="1" applyFill="1" applyBorder="1"/>
    <xf numFmtId="0" fontId="5" fillId="0" borderId="2" xfId="0" applyFont="1" applyFill="1" applyBorder="1" applyAlignment="1">
      <alignment horizontal="center"/>
    </xf>
    <xf numFmtId="0" fontId="3" fillId="0" borderId="3" xfId="0" applyFont="1" applyFill="1" applyBorder="1" applyAlignment="1">
      <alignment horizontal="left" vertical="center" wrapText="1"/>
    </xf>
    <xf numFmtId="3" fontId="5" fillId="0" borderId="2" xfId="0" applyNumberFormat="1" applyFont="1" applyFill="1" applyBorder="1"/>
    <xf numFmtId="0" fontId="5" fillId="0" borderId="2" xfId="0" applyFont="1" applyFill="1" applyBorder="1" applyAlignment="1">
      <alignment horizontal="center"/>
    </xf>
    <xf numFmtId="0" fontId="5" fillId="0" borderId="2" xfId="0" applyFont="1" applyFill="1" applyBorder="1"/>
    <xf numFmtId="0" fontId="4" fillId="0" borderId="2" xfId="0" applyFont="1" applyFill="1" applyBorder="1" applyAlignment="1">
      <alignment horizontal="center" vertical="center"/>
    </xf>
    <xf numFmtId="0" fontId="4" fillId="0" borderId="2" xfId="0" applyFont="1" applyFill="1" applyBorder="1" applyAlignment="1">
      <alignment wrapText="1"/>
    </xf>
    <xf numFmtId="0" fontId="4" fillId="0" borderId="3" xfId="0" applyFont="1" applyFill="1" applyBorder="1"/>
    <xf numFmtId="0" fontId="19" fillId="0" borderId="2" xfId="0" applyFont="1" applyFill="1" applyBorder="1"/>
    <xf numFmtId="0" fontId="19" fillId="0" borderId="4" xfId="0" applyFont="1" applyFill="1" applyBorder="1"/>
    <xf numFmtId="3" fontId="8" fillId="0" borderId="4" xfId="0" applyNumberFormat="1" applyFont="1" applyFill="1" applyBorder="1"/>
    <xf numFmtId="0" fontId="18" fillId="0" borderId="0" xfId="28" applyFont="1" applyFill="1">
      <alignment/>
      <protection/>
    </xf>
    <xf numFmtId="165" fontId="20" fillId="0" borderId="0" xfId="20" applyNumberFormat="1" applyFont="1" applyFill="1" applyAlignment="1">
      <alignment horizontal="right"/>
    </xf>
    <xf numFmtId="0" fontId="20" fillId="0" borderId="0" xfId="28" applyFont="1" applyFill="1" applyAlignment="1">
      <alignment vertical="top"/>
      <protection/>
    </xf>
    <xf numFmtId="165" fontId="20" fillId="0" borderId="0" xfId="20" applyNumberFormat="1" applyFont="1" applyFill="1"/>
    <xf numFmtId="0" fontId="5" fillId="0" borderId="0" xfId="28" applyFont="1" applyFill="1" applyAlignment="1">
      <alignment horizontal="center"/>
      <protection/>
    </xf>
    <xf numFmtId="0" fontId="18" fillId="0" borderId="0" xfId="28" applyFont="1" applyFill="1" applyAlignment="1">
      <alignment horizontal="right"/>
      <protection/>
    </xf>
    <xf numFmtId="44" fontId="21" fillId="0" borderId="0" xfId="21" applyFont="1" applyFill="1" applyAlignment="1">
      <alignment horizontal="right"/>
    </xf>
    <xf numFmtId="165" fontId="5" fillId="0" borderId="0" xfId="20" applyNumberFormat="1" applyFont="1" applyFill="1" applyAlignment="1">
      <alignment horizontal="right"/>
    </xf>
    <xf numFmtId="0" fontId="16" fillId="0" borderId="10" xfId="28" applyFont="1" applyFill="1" applyBorder="1" applyAlignment="1">
      <alignment horizontal="center" vertical="center" wrapText="1"/>
      <protection/>
    </xf>
    <xf numFmtId="165" fontId="16" fillId="0" borderId="10" xfId="20" applyNumberFormat="1" applyFont="1" applyFill="1" applyBorder="1" applyAlignment="1">
      <alignment horizontal="center" vertical="center" wrapText="1"/>
    </xf>
    <xf numFmtId="0" fontId="14" fillId="0" borderId="0" xfId="28" applyFont="1" applyFill="1" applyAlignment="1">
      <alignment horizontal="center"/>
      <protection/>
    </xf>
    <xf numFmtId="0" fontId="16" fillId="0" borderId="1" xfId="28" applyFont="1" applyFill="1" applyBorder="1" applyAlignment="1">
      <alignment horizontal="center" wrapText="1"/>
      <protection/>
    </xf>
    <xf numFmtId="0" fontId="16" fillId="0" borderId="1" xfId="28" applyFont="1" applyFill="1" applyBorder="1" applyAlignment="1">
      <alignment horizontal="left" wrapText="1"/>
      <protection/>
    </xf>
    <xf numFmtId="165" fontId="4" fillId="0" borderId="1" xfId="20" applyNumberFormat="1" applyFont="1" applyFill="1" applyBorder="1" applyAlignment="1">
      <alignment/>
    </xf>
    <xf numFmtId="0" fontId="20" fillId="0" borderId="0" xfId="28" applyFont="1" applyFill="1">
      <alignment/>
      <protection/>
    </xf>
    <xf numFmtId="0" fontId="16" fillId="0" borderId="2" xfId="28" applyFont="1" applyFill="1" applyBorder="1" applyAlignment="1">
      <alignment horizontal="center" wrapText="1"/>
      <protection/>
    </xf>
    <xf numFmtId="0" fontId="16" fillId="0" borderId="2" xfId="28" applyFont="1" applyFill="1" applyBorder="1" applyAlignment="1">
      <alignment horizontal="left" wrapText="1"/>
      <protection/>
    </xf>
    <xf numFmtId="3" fontId="4" fillId="0" borderId="2" xfId="28" applyNumberFormat="1" applyFont="1" applyFill="1" applyBorder="1" applyAlignment="1">
      <alignment horizontal="right" vertical="top" wrapText="1"/>
      <protection/>
    </xf>
    <xf numFmtId="165" fontId="4" fillId="0" borderId="2" xfId="20" applyNumberFormat="1" applyFont="1" applyFill="1" applyBorder="1" applyAlignment="1">
      <alignment/>
    </xf>
    <xf numFmtId="0" fontId="4" fillId="0" borderId="2" xfId="28" applyFont="1" applyFill="1" applyBorder="1" applyAlignment="1">
      <alignment horizontal="center" wrapText="1"/>
      <protection/>
    </xf>
    <xf numFmtId="0" fontId="3" fillId="0" borderId="2" xfId="28" applyFont="1" applyFill="1" applyBorder="1" applyAlignment="1">
      <alignment horizontal="left" wrapText="1"/>
      <protection/>
    </xf>
    <xf numFmtId="0" fontId="4" fillId="0" borderId="2" xfId="28" applyFont="1" applyFill="1" applyBorder="1" applyAlignment="1">
      <alignment wrapText="1"/>
      <protection/>
    </xf>
    <xf numFmtId="0" fontId="3" fillId="0" borderId="2" xfId="0" applyFont="1" applyFill="1" applyBorder="1" applyAlignment="1">
      <alignment horizontal="center" wrapText="1"/>
    </xf>
    <xf numFmtId="166" fontId="3" fillId="0" borderId="2" xfId="0" applyNumberFormat="1" applyFont="1" applyFill="1" applyBorder="1" applyAlignment="1">
      <alignment wrapText="1"/>
    </xf>
    <xf numFmtId="166" fontId="3" fillId="0" borderId="2" xfId="0" applyNumberFormat="1" applyFont="1" applyFill="1" applyBorder="1" applyAlignment="1">
      <alignment vertical="center" wrapText="1"/>
    </xf>
    <xf numFmtId="166" fontId="5" fillId="0" borderId="2" xfId="0" applyNumberFormat="1" applyFont="1" applyFill="1" applyBorder="1" applyAlignment="1">
      <alignment wrapText="1"/>
    </xf>
    <xf numFmtId="166" fontId="5" fillId="0" borderId="2" xfId="0" applyNumberFormat="1" applyFont="1" applyFill="1" applyBorder="1" applyAlignment="1">
      <alignment vertical="center" wrapText="1"/>
    </xf>
    <xf numFmtId="0" fontId="3" fillId="0" borderId="2" xfId="30" applyFont="1" applyFill="1" applyBorder="1" applyAlignment="1">
      <alignment horizontal="center" wrapText="1"/>
      <protection/>
    </xf>
    <xf numFmtId="166" fontId="3" fillId="0" borderId="2" xfId="30" applyNumberFormat="1" applyFont="1" applyFill="1" applyBorder="1" applyAlignment="1">
      <alignment wrapText="1"/>
      <protection/>
    </xf>
    <xf numFmtId="166" fontId="3" fillId="0" borderId="2" xfId="30" applyNumberFormat="1" applyFont="1" applyFill="1" applyBorder="1" applyAlignment="1">
      <alignment vertical="center" wrapText="1"/>
      <protection/>
    </xf>
    <xf numFmtId="0" fontId="3" fillId="0" borderId="2" xfId="30" applyFont="1" applyFill="1" applyBorder="1" applyAlignment="1">
      <alignment horizontal="center" vertical="center" wrapText="1"/>
      <protection/>
    </xf>
    <xf numFmtId="166" fontId="3" fillId="0" borderId="2" xfId="30" applyNumberFormat="1" applyFont="1" applyFill="1" applyBorder="1" applyAlignment="1">
      <alignment horizontal="justify" wrapText="1"/>
      <protection/>
    </xf>
    <xf numFmtId="0" fontId="3" fillId="0" borderId="2" xfId="28" applyFont="1" applyFill="1" applyBorder="1" applyAlignment="1">
      <alignment horizontal="center" wrapText="1"/>
      <protection/>
    </xf>
    <xf numFmtId="0" fontId="5" fillId="0" borderId="2" xfId="28" applyFont="1" applyFill="1" applyBorder="1" applyAlignment="1">
      <alignment wrapText="1"/>
      <protection/>
    </xf>
    <xf numFmtId="0" fontId="5" fillId="0" borderId="2" xfId="28" applyFont="1" applyFill="1" applyBorder="1" applyAlignment="1">
      <alignment vertical="top" wrapText="1"/>
      <protection/>
    </xf>
    <xf numFmtId="165" fontId="3" fillId="0" borderId="2" xfId="20" applyNumberFormat="1" applyFont="1" applyFill="1" applyBorder="1" applyAlignment="1">
      <alignment/>
    </xf>
    <xf numFmtId="0" fontId="4" fillId="0" borderId="2" xfId="0" applyFont="1" applyFill="1" applyBorder="1" applyAlignment="1">
      <alignment/>
    </xf>
    <xf numFmtId="0" fontId="4" fillId="0" borderId="2" xfId="0" applyFont="1" applyFill="1" applyBorder="1" applyAlignment="1">
      <alignment horizontal="center"/>
    </xf>
    <xf numFmtId="0" fontId="4" fillId="0" borderId="2" xfId="0" applyFont="1" applyFill="1" applyBorder="1"/>
    <xf numFmtId="0" fontId="4" fillId="0" borderId="4" xfId="0" applyFont="1" applyFill="1" applyBorder="1" applyAlignment="1">
      <alignment horizontal="center"/>
    </xf>
    <xf numFmtId="0" fontId="4" fillId="0" borderId="4" xfId="0" applyFont="1" applyFill="1" applyBorder="1" applyAlignment="1">
      <alignment/>
    </xf>
    <xf numFmtId="0" fontId="4" fillId="0" borderId="4" xfId="0" applyFont="1" applyFill="1" applyBorder="1"/>
    <xf numFmtId="165" fontId="4" fillId="0" borderId="4" xfId="20" applyNumberFormat="1" applyFont="1" applyFill="1" applyBorder="1" applyAlignment="1">
      <alignment/>
    </xf>
    <xf numFmtId="165" fontId="18" fillId="0" borderId="0" xfId="20" applyNumberFormat="1" applyFont="1" applyFill="1"/>
    <xf numFmtId="0" fontId="6" fillId="0" borderId="0" xfId="23" applyFont="1" applyFill="1" applyAlignment="1">
      <alignment horizontal="right"/>
      <protection/>
    </xf>
    <xf numFmtId="0" fontId="7" fillId="0" borderId="0" xfId="23" applyFont="1" applyFill="1" applyBorder="1" applyAlignment="1">
      <alignment/>
      <protection/>
    </xf>
    <xf numFmtId="0" fontId="23" fillId="0" borderId="0" xfId="0" applyFont="1" applyFill="1"/>
    <xf numFmtId="167" fontId="23" fillId="0" borderId="10" xfId="0" applyNumberFormat="1" applyFont="1" applyFill="1" applyBorder="1" applyAlignment="1">
      <alignment horizontal="center" vertical="center" wrapText="1"/>
    </xf>
    <xf numFmtId="167" fontId="24" fillId="0" borderId="0" xfId="0" applyNumberFormat="1" applyFont="1" applyFill="1" applyAlignment="1">
      <alignment vertical="center" wrapText="1"/>
    </xf>
    <xf numFmtId="167" fontId="25" fillId="0" borderId="1" xfId="0" applyNumberFormat="1" applyFont="1" applyFill="1" applyBorder="1" applyAlignment="1" applyProtection="1">
      <alignment horizontal="center" vertical="center"/>
      <protection/>
    </xf>
    <xf numFmtId="167" fontId="24" fillId="0" borderId="1" xfId="0" applyNumberFormat="1" applyFont="1" applyFill="1" applyBorder="1" applyAlignment="1">
      <alignment horizontal="center" vertical="center"/>
    </xf>
    <xf numFmtId="167" fontId="24" fillId="0" borderId="2" xfId="0" applyNumberFormat="1" applyFont="1" applyFill="1" applyBorder="1" applyAlignment="1" applyProtection="1">
      <alignment vertical="center" wrapText="1"/>
      <protection/>
    </xf>
    <xf numFmtId="167" fontId="24" fillId="0" borderId="2" xfId="0" applyNumberFormat="1" applyFont="1" applyFill="1" applyBorder="1" applyAlignment="1" applyProtection="1">
      <alignment vertical="center"/>
      <protection/>
    </xf>
    <xf numFmtId="167" fontId="25" fillId="0" borderId="1" xfId="0" applyNumberFormat="1" applyFont="1" applyFill="1" applyBorder="1" applyAlignment="1">
      <alignment horizontal="center" vertical="center"/>
    </xf>
    <xf numFmtId="0" fontId="27" fillId="0" borderId="1" xfId="0" applyFont="1" applyFill="1" applyBorder="1" applyAlignment="1">
      <alignment vertical="center"/>
    </xf>
    <xf numFmtId="0" fontId="27" fillId="0" borderId="0" xfId="0" applyFont="1" applyFill="1" applyAlignment="1">
      <alignment vertical="center"/>
    </xf>
    <xf numFmtId="0" fontId="23" fillId="0" borderId="2" xfId="0" applyFont="1" applyFill="1" applyBorder="1"/>
    <xf numFmtId="167" fontId="24" fillId="0" borderId="2" xfId="0" applyNumberFormat="1" applyFont="1" applyFill="1" applyBorder="1" applyAlignment="1">
      <alignment horizontal="center" vertical="center"/>
    </xf>
    <xf numFmtId="167" fontId="24" fillId="0" borderId="2" xfId="0" applyNumberFormat="1" applyFont="1" applyFill="1" applyBorder="1" applyAlignment="1" applyProtection="1">
      <alignment horizontal="justify" vertical="center" wrapText="1"/>
      <protection/>
    </xf>
    <xf numFmtId="0" fontId="3" fillId="0" borderId="2" xfId="0" applyFont="1" applyFill="1" applyBorder="1" applyAlignment="1">
      <alignment vertical="center" wrapText="1"/>
    </xf>
    <xf numFmtId="0" fontId="3" fillId="0" borderId="0" xfId="0" applyFont="1" applyFill="1" applyAlignment="1">
      <alignment vertical="center" wrapText="1"/>
    </xf>
    <xf numFmtId="167" fontId="24" fillId="0" borderId="4" xfId="0" applyNumberFormat="1" applyFont="1" applyFill="1" applyBorder="1" applyAlignment="1">
      <alignment horizontal="center" vertical="center"/>
    </xf>
    <xf numFmtId="167" fontId="24" fillId="0" borderId="4" xfId="0" applyNumberFormat="1" applyFont="1" applyFill="1" applyBorder="1" applyAlignment="1" applyProtection="1">
      <alignment horizontal="justify" vertical="center" wrapText="1"/>
      <protection/>
    </xf>
    <xf numFmtId="167" fontId="24" fillId="0" borderId="4" xfId="0" applyNumberFormat="1" applyFont="1" applyFill="1" applyBorder="1" applyAlignment="1" applyProtection="1">
      <alignment vertical="center" wrapText="1"/>
      <protection/>
    </xf>
    <xf numFmtId="167" fontId="24" fillId="0" borderId="4" xfId="0" applyNumberFormat="1" applyFont="1" applyFill="1" applyBorder="1" applyAlignment="1" applyProtection="1">
      <alignment vertical="center"/>
      <protection/>
    </xf>
    <xf numFmtId="0" fontId="3" fillId="0" borderId="0" xfId="0" applyFont="1" applyFill="1" applyAlignment="1">
      <alignment horizontal="right"/>
    </xf>
    <xf numFmtId="0" fontId="3" fillId="0" borderId="10" xfId="0" applyFont="1" applyFill="1" applyBorder="1" applyAlignment="1">
      <alignment horizontal="center" vertical="center" wrapText="1"/>
    </xf>
    <xf numFmtId="3" fontId="3" fillId="0" borderId="1" xfId="0" applyNumberFormat="1" applyFont="1" applyFill="1" applyBorder="1"/>
    <xf numFmtId="0" fontId="3" fillId="0" borderId="11" xfId="0" applyFont="1" applyFill="1" applyBorder="1" applyAlignment="1">
      <alignment horizontal="center"/>
    </xf>
    <xf numFmtId="0" fontId="30" fillId="0" borderId="12" xfId="32" applyNumberFormat="1" applyFont="1" applyFill="1" applyBorder="1" applyAlignment="1">
      <alignment vertical="center" wrapText="1" readingOrder="1"/>
      <protection/>
    </xf>
    <xf numFmtId="3" fontId="3" fillId="0" borderId="11" xfId="0" applyNumberFormat="1" applyFont="1" applyFill="1" applyBorder="1"/>
    <xf numFmtId="3" fontId="3" fillId="0" borderId="2" xfId="0" applyNumberFormat="1" applyFont="1" applyFill="1" applyBorder="1"/>
    <xf numFmtId="0" fontId="30" fillId="0" borderId="13" xfId="32" applyNumberFormat="1" applyFont="1" applyFill="1" applyBorder="1" applyAlignment="1">
      <alignment vertical="center" wrapText="1" readingOrder="1"/>
      <protection/>
    </xf>
    <xf numFmtId="3" fontId="3" fillId="0" borderId="5" xfId="0" applyNumberFormat="1" applyFont="1" applyFill="1" applyBorder="1"/>
    <xf numFmtId="0" fontId="30" fillId="0" borderId="2" xfId="32" applyNumberFormat="1" applyFont="1" applyFill="1" applyBorder="1" applyAlignment="1">
      <alignment vertical="center" wrapText="1" readingOrder="1"/>
      <protection/>
    </xf>
    <xf numFmtId="0" fontId="30" fillId="0" borderId="4" xfId="32" applyNumberFormat="1" applyFont="1" applyFill="1" applyBorder="1" applyAlignment="1">
      <alignment vertical="center" wrapText="1" readingOrder="1"/>
      <protection/>
    </xf>
    <xf numFmtId="0" fontId="8" fillId="0" borderId="4" xfId="0" applyFont="1" applyFill="1" applyBorder="1"/>
    <xf numFmtId="3" fontId="3" fillId="0" borderId="4" xfId="0" applyNumberFormat="1" applyFont="1" applyFill="1" applyBorder="1"/>
    <xf numFmtId="0" fontId="6" fillId="0" borderId="0" xfId="23" applyFont="1" applyFill="1" applyAlignment="1">
      <alignment/>
      <protection/>
    </xf>
    <xf numFmtId="0" fontId="7" fillId="0" borderId="0" xfId="23" applyFont="1" applyFill="1" applyBorder="1" applyAlignment="1">
      <alignment horizontal="center"/>
      <protection/>
    </xf>
    <xf numFmtId="0" fontId="5" fillId="0" borderId="0" xfId="23" applyFont="1" applyFill="1" applyBorder="1" applyAlignment="1">
      <alignment horizontal="right"/>
      <protection/>
    </xf>
    <xf numFmtId="0" fontId="3" fillId="0" borderId="14" xfId="23" applyFont="1" applyFill="1" applyBorder="1" applyAlignment="1">
      <alignment horizontal="center" vertical="center" wrapText="1"/>
      <protection/>
    </xf>
    <xf numFmtId="0" fontId="3" fillId="0" borderId="15" xfId="23" applyFont="1" applyFill="1" applyBorder="1" applyAlignment="1">
      <alignment horizontal="center" vertical="center" wrapText="1"/>
      <protection/>
    </xf>
    <xf numFmtId="0" fontId="4" fillId="0" borderId="2" xfId="23" applyFont="1" applyFill="1" applyBorder="1" applyAlignment="1">
      <alignment horizontal="center"/>
      <protection/>
    </xf>
    <xf numFmtId="0" fontId="4" fillId="0" borderId="0" xfId="0" applyFont="1" applyFill="1" applyAlignment="1">
      <alignment horizontal="right"/>
    </xf>
    <xf numFmtId="0" fontId="4" fillId="0" borderId="0" xfId="0" applyFont="1" applyFill="1" applyAlignment="1">
      <alignment horizontal="center"/>
    </xf>
    <xf numFmtId="0" fontId="5" fillId="0" borderId="0" xfId="0" applyNumberFormat="1" applyFont="1" applyFill="1" applyBorder="1" applyAlignment="1">
      <alignment horizontal="center" vertical="center" wrapText="1"/>
    </xf>
    <xf numFmtId="0" fontId="15" fillId="0" borderId="0" xfId="0" applyFont="1" applyFill="1" applyBorder="1" applyAlignment="1">
      <alignment horizontal="right"/>
    </xf>
    <xf numFmtId="0" fontId="4" fillId="0" borderId="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6" fillId="0" borderId="6" xfId="23" applyFont="1" applyFill="1" applyBorder="1" applyAlignment="1">
      <alignment horizontal="center" vertical="center" wrapText="1"/>
      <protection/>
    </xf>
    <xf numFmtId="0" fontId="17" fillId="0" borderId="14" xfId="0" applyFont="1" applyFill="1" applyBorder="1" applyAlignment="1">
      <alignment horizontal="center" vertical="center" wrapText="1"/>
    </xf>
    <xf numFmtId="0" fontId="7" fillId="0" borderId="0" xfId="0" applyFont="1" applyFill="1" applyAlignment="1">
      <alignment horizontal="left"/>
    </xf>
    <xf numFmtId="0" fontId="17" fillId="0" borderId="15" xfId="0" applyFont="1" applyFill="1" applyBorder="1" applyAlignment="1">
      <alignment horizontal="center" vertical="center" wrapText="1"/>
    </xf>
    <xf numFmtId="0" fontId="16" fillId="0" borderId="16" xfId="23" applyFont="1" applyFill="1" applyBorder="1" applyAlignment="1">
      <alignment horizontal="center" vertical="center" wrapText="1"/>
      <protection/>
    </xf>
    <xf numFmtId="0" fontId="17" fillId="0" borderId="17" xfId="0" applyFont="1" applyFill="1" applyBorder="1" applyAlignment="1">
      <alignment vertical="center" wrapText="1"/>
    </xf>
    <xf numFmtId="0" fontId="16" fillId="0" borderId="15"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5" fillId="0" borderId="0" xfId="0" applyNumberFormat="1" applyFont="1" applyFill="1" applyAlignment="1">
      <alignment horizontal="center" vertical="center" wrapText="1"/>
    </xf>
    <xf numFmtId="0" fontId="16" fillId="0" borderId="6"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4" fillId="0" borderId="0" xfId="28" applyFont="1" applyFill="1" applyAlignment="1">
      <alignment horizontal="center"/>
      <protection/>
    </xf>
    <xf numFmtId="0" fontId="5" fillId="0" borderId="0" xfId="28" applyFont="1" applyFill="1" applyAlignment="1">
      <alignment horizontal="center"/>
      <protection/>
    </xf>
    <xf numFmtId="167" fontId="23" fillId="0" borderId="6" xfId="0" applyNumberFormat="1" applyFont="1" applyFill="1" applyBorder="1" applyAlignment="1" applyProtection="1">
      <alignment horizontal="center" vertical="center" wrapText="1"/>
      <protection/>
    </xf>
    <xf numFmtId="167" fontId="23" fillId="0" borderId="14" xfId="0" applyNumberFormat="1" applyFont="1" applyFill="1" applyBorder="1" applyAlignment="1" applyProtection="1">
      <alignment horizontal="center" vertical="center" wrapText="1"/>
      <protection/>
    </xf>
    <xf numFmtId="167" fontId="23" fillId="0" borderId="10" xfId="0" applyNumberFormat="1" applyFont="1" applyFill="1" applyBorder="1" applyAlignment="1" applyProtection="1">
      <alignment horizontal="center" vertical="center" wrapText="1"/>
      <protection/>
    </xf>
    <xf numFmtId="167" fontId="23"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xf>
    <xf numFmtId="0" fontId="23" fillId="0" borderId="10" xfId="0" applyFont="1" applyFill="1" applyBorder="1" applyAlignment="1">
      <alignment horizontal="center" vertical="center" wrapText="1"/>
    </xf>
    <xf numFmtId="167" fontId="23" fillId="0" borderId="15" xfId="0" applyNumberFormat="1" applyFont="1" applyFill="1" applyBorder="1" applyAlignment="1" applyProtection="1">
      <alignment horizontal="center" vertical="center" wrapText="1"/>
      <protection/>
    </xf>
    <xf numFmtId="0" fontId="23" fillId="0" borderId="18" xfId="23" applyFont="1" applyFill="1" applyBorder="1" applyAlignment="1">
      <alignment horizontal="center" vertical="center"/>
      <protection/>
    </xf>
    <xf numFmtId="0" fontId="23" fillId="0" borderId="20" xfId="23" applyFont="1" applyFill="1" applyBorder="1" applyAlignment="1">
      <alignment horizontal="center" vertical="center"/>
      <protection/>
    </xf>
    <xf numFmtId="0" fontId="23" fillId="0" borderId="19" xfId="23" applyFont="1" applyFill="1" applyBorder="1" applyAlignment="1">
      <alignment horizontal="center" vertical="center"/>
      <protection/>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9" xfId="0" applyFont="1" applyFill="1" applyBorder="1" applyAlignment="1">
      <alignment horizontal="center" vertical="center"/>
    </xf>
    <xf numFmtId="0" fontId="7" fillId="0" borderId="0" xfId="0" applyFont="1" applyFill="1" applyBorder="1" applyAlignment="1">
      <alignment horizontal="center"/>
    </xf>
    <xf numFmtId="0" fontId="5" fillId="0" borderId="0" xfId="0" applyFont="1" applyFill="1" applyBorder="1" applyAlignment="1">
      <alignment horizontal="right"/>
    </xf>
    <xf numFmtId="0" fontId="4" fillId="0" borderId="10" xfId="0" applyFont="1" applyFill="1" applyBorder="1" applyAlignment="1">
      <alignment horizontal="center" vertical="center"/>
    </xf>
    <xf numFmtId="0" fontId="3" fillId="0" borderId="6" xfId="23" applyFont="1" applyFill="1" applyBorder="1" applyAlignment="1">
      <alignment horizontal="center" vertical="center" wrapText="1"/>
      <protection/>
    </xf>
    <xf numFmtId="0" fontId="3" fillId="0" borderId="15" xfId="23" applyFont="1" applyFill="1" applyBorder="1" applyAlignment="1">
      <alignment horizontal="center" vertical="center" wrapText="1"/>
      <protection/>
    </xf>
    <xf numFmtId="0" fontId="4" fillId="0" borderId="18" xfId="23" applyFont="1" applyFill="1" applyBorder="1" applyAlignment="1">
      <alignment horizontal="center" vertical="center" wrapText="1"/>
      <protection/>
    </xf>
    <xf numFmtId="0" fontId="4" fillId="0" borderId="19" xfId="23" applyFont="1" applyFill="1" applyBorder="1" applyAlignment="1">
      <alignment horizontal="center" vertical="center" wrapText="1"/>
      <protection/>
    </xf>
    <xf numFmtId="0" fontId="4" fillId="0" borderId="6" xfId="23" applyFont="1" applyFill="1" applyBorder="1" applyAlignment="1">
      <alignment horizontal="center" vertical="center" wrapText="1"/>
      <protection/>
    </xf>
    <xf numFmtId="0" fontId="4" fillId="0" borderId="15" xfId="23" applyFont="1" applyFill="1" applyBorder="1" applyAlignment="1">
      <alignment horizontal="center" vertical="center" wrapText="1"/>
      <protection/>
    </xf>
    <xf numFmtId="0" fontId="3" fillId="0" borderId="18" xfId="23" applyFont="1" applyFill="1" applyBorder="1" applyAlignment="1">
      <alignment horizontal="center" vertical="center" wrapText="1"/>
      <protection/>
    </xf>
    <xf numFmtId="0" fontId="3" fillId="0" borderId="20" xfId="23" applyFont="1" applyFill="1" applyBorder="1" applyAlignment="1">
      <alignment horizontal="center" vertical="center" wrapText="1"/>
      <protection/>
    </xf>
    <xf numFmtId="0" fontId="3" fillId="0" borderId="19" xfId="23" applyFont="1" applyFill="1" applyBorder="1" applyAlignment="1">
      <alignment horizontal="center" vertical="center" wrapText="1"/>
      <protection/>
    </xf>
    <xf numFmtId="0" fontId="4" fillId="0" borderId="18" xfId="23" applyFont="1" applyFill="1" applyBorder="1" applyAlignment="1">
      <alignment horizontal="center" vertical="center"/>
      <protection/>
    </xf>
    <xf numFmtId="0" fontId="0" fillId="0" borderId="20" xfId="0" applyFill="1" applyBorder="1"/>
    <xf numFmtId="0" fontId="0" fillId="0" borderId="19" xfId="0" applyFill="1" applyBorder="1"/>
    <xf numFmtId="0" fontId="4" fillId="0" borderId="6" xfId="23" applyFont="1" applyFill="1" applyBorder="1" applyAlignment="1">
      <alignment horizontal="center" vertical="center"/>
      <protection/>
    </xf>
    <xf numFmtId="0" fontId="4" fillId="0" borderId="15" xfId="23" applyFont="1" applyFill="1" applyBorder="1" applyAlignment="1">
      <alignment horizontal="center" vertical="center"/>
      <protection/>
    </xf>
    <xf numFmtId="0" fontId="4" fillId="0" borderId="14" xfId="23" applyFont="1" applyFill="1" applyBorder="1" applyAlignment="1">
      <alignment horizontal="center" vertical="center"/>
      <protection/>
    </xf>
    <xf numFmtId="0" fontId="4" fillId="0" borderId="14" xfId="23" applyFont="1" applyFill="1" applyBorder="1" applyAlignment="1">
      <alignment horizontal="center" vertical="center" wrapText="1"/>
      <protection/>
    </xf>
    <xf numFmtId="0" fontId="5" fillId="0" borderId="0" xfId="23" applyFont="1" applyFill="1" applyBorder="1" applyAlignment="1">
      <alignment horizontal="right"/>
      <protection/>
    </xf>
    <xf numFmtId="0" fontId="4" fillId="0" borderId="18" xfId="23" applyFont="1" applyFill="1" applyBorder="1" applyAlignment="1">
      <alignment horizontal="center"/>
      <protection/>
    </xf>
    <xf numFmtId="0" fontId="3" fillId="0" borderId="20" xfId="23" applyFont="1" applyFill="1" applyBorder="1" applyAlignment="1">
      <alignment horizontal="center"/>
      <protection/>
    </xf>
    <xf numFmtId="0" fontId="3" fillId="0" borderId="19" xfId="23" applyFont="1" applyFill="1" applyBorder="1" applyAlignment="1">
      <alignment horizontal="center"/>
      <protection/>
    </xf>
    <xf numFmtId="0" fontId="4" fillId="0" borderId="20" xfId="23" applyFont="1" applyFill="1" applyBorder="1" applyAlignment="1">
      <alignment horizontal="center"/>
      <protection/>
    </xf>
    <xf numFmtId="0" fontId="4" fillId="0" borderId="0" xfId="0" applyFont="1" applyFill="1" applyAlignment="1">
      <alignment horizontal="center" vertical="center" wrapText="1"/>
    </xf>
    <xf numFmtId="1" fontId="19" fillId="0" borderId="2" xfId="0" applyNumberFormat="1" applyFont="1" applyFill="1" applyBorder="1"/>
    <xf numFmtId="1" fontId="4" fillId="0" borderId="2" xfId="0" applyNumberFormat="1" applyFont="1" applyFill="1" applyBorder="1"/>
    <xf numFmtId="3" fontId="4" fillId="0" borderId="4" xfId="0" applyNumberFormat="1" applyFont="1" applyFill="1" applyBorder="1"/>
    <xf numFmtId="0" fontId="7" fillId="0" borderId="4" xfId="0" applyFont="1" applyFill="1" applyBorder="1"/>
    <xf numFmtId="166" fontId="4" fillId="0" borderId="1" xfId="28" applyNumberFormat="1" applyFont="1" applyFill="1" applyBorder="1" applyAlignment="1">
      <alignment horizontal="center" vertical="top" wrapText="1"/>
      <protection/>
    </xf>
    <xf numFmtId="3" fontId="4" fillId="0" borderId="2" xfId="28" applyNumberFormat="1" applyFont="1" applyFill="1" applyBorder="1" applyAlignment="1">
      <alignment horizontal="center" vertical="top" wrapText="1"/>
      <protection/>
    </xf>
    <xf numFmtId="0" fontId="5" fillId="0" borderId="2" xfId="28" applyFont="1" applyFill="1" applyBorder="1" applyAlignment="1">
      <alignment horizontal="left" vertical="top" wrapText="1"/>
      <protection/>
    </xf>
    <xf numFmtId="165" fontId="4" fillId="0" borderId="2" xfId="20" applyNumberFormat="1" applyFont="1" applyFill="1" applyBorder="1" applyAlignment="1">
      <alignment/>
    </xf>
    <xf numFmtId="3" fontId="3" fillId="0" borderId="2" xfId="28" applyNumberFormat="1" applyFont="1" applyFill="1" applyBorder="1" applyAlignment="1">
      <alignment vertical="top" wrapText="1"/>
      <protection/>
    </xf>
    <xf numFmtId="3" fontId="4" fillId="0" borderId="4" xfId="0" applyNumberFormat="1" applyFont="1" applyFill="1" applyBorder="1"/>
    <xf numFmtId="167" fontId="24" fillId="0" borderId="2" xfId="0" applyNumberFormat="1" applyFont="1" applyFill="1" applyBorder="1" applyAlignment="1" applyProtection="1">
      <alignment horizontal="center" vertical="center"/>
      <protection/>
    </xf>
    <xf numFmtId="167" fontId="24" fillId="0" borderId="2" xfId="0" applyNumberFormat="1" applyFont="1" applyFill="1" applyBorder="1" applyAlignment="1" applyProtection="1">
      <alignment horizontal="right" vertical="center"/>
      <protection/>
    </xf>
    <xf numFmtId="167" fontId="25" fillId="0" borderId="2" xfId="0" applyNumberFormat="1" applyFont="1" applyFill="1" applyBorder="1" applyAlignment="1">
      <alignment horizontal="right" vertical="center"/>
    </xf>
    <xf numFmtId="1" fontId="31" fillId="0" borderId="11" xfId="0" applyNumberFormat="1" applyFont="1" applyFill="1" applyBorder="1" applyAlignment="1">
      <alignment horizontal="right"/>
    </xf>
    <xf numFmtId="0" fontId="31" fillId="0" borderId="0" xfId="0" applyFont="1" applyFill="1"/>
    <xf numFmtId="167" fontId="23" fillId="0" borderId="2" xfId="0" applyNumberFormat="1" applyFont="1" applyFill="1" applyBorder="1" applyAlignment="1" applyProtection="1">
      <alignment horizontal="center" vertical="center"/>
      <protection/>
    </xf>
    <xf numFmtId="3" fontId="23" fillId="2" borderId="2" xfId="34" applyNumberFormat="1" applyFont="1" applyFill="1" applyBorder="1" applyAlignment="1">
      <alignment vertical="center" wrapText="1"/>
      <protection/>
    </xf>
    <xf numFmtId="167" fontId="23" fillId="0" borderId="2" xfId="0" applyNumberFormat="1" applyFont="1" applyFill="1" applyBorder="1" applyAlignment="1" applyProtection="1">
      <alignment vertical="center"/>
      <protection/>
    </xf>
    <xf numFmtId="0" fontId="31" fillId="0" borderId="2" xfId="0" applyFont="1" applyFill="1" applyBorder="1"/>
    <xf numFmtId="1" fontId="31" fillId="0" borderId="2" xfId="0" applyNumberFormat="1" applyFont="1" applyFill="1" applyBorder="1"/>
    <xf numFmtId="0" fontId="32" fillId="0" borderId="2" xfId="0" applyFont="1" applyFill="1" applyBorder="1"/>
    <xf numFmtId="1" fontId="32" fillId="0" borderId="2" xfId="0" applyNumberFormat="1" applyFont="1" applyFill="1" applyBorder="1"/>
    <xf numFmtId="0" fontId="32" fillId="0" borderId="0" xfId="0" applyFont="1" applyFill="1"/>
    <xf numFmtId="167" fontId="23" fillId="0" borderId="4" xfId="0" applyNumberFormat="1" applyFont="1" applyFill="1" applyBorder="1" applyAlignment="1" applyProtection="1">
      <alignment vertical="center"/>
      <protection/>
    </xf>
    <xf numFmtId="0" fontId="3" fillId="0" borderId="4" xfId="0" applyFont="1" applyFill="1" applyBorder="1" applyAlignment="1">
      <alignment horizontal="center"/>
    </xf>
    <xf numFmtId="0" fontId="4" fillId="0" borderId="11" xfId="23" applyFont="1" applyFill="1" applyBorder="1" applyAlignment="1">
      <alignment horizontal="center"/>
      <protection/>
    </xf>
    <xf numFmtId="3" fontId="33" fillId="0" borderId="2" xfId="0" applyNumberFormat="1" applyFont="1" applyFill="1" applyBorder="1" applyAlignment="1">
      <alignment vertical="center" wrapText="1"/>
    </xf>
    <xf numFmtId="0" fontId="3" fillId="0" borderId="21" xfId="23" applyFont="1" applyFill="1" applyBorder="1">
      <alignment/>
      <protection/>
    </xf>
    <xf numFmtId="3" fontId="3" fillId="0" borderId="21" xfId="23" applyNumberFormat="1" applyFont="1" applyFill="1" applyBorder="1">
      <alignment/>
      <protection/>
    </xf>
    <xf numFmtId="3" fontId="3" fillId="0" borderId="11" xfId="23" applyNumberFormat="1" applyFont="1" applyFill="1" applyBorder="1">
      <alignment/>
      <protection/>
    </xf>
    <xf numFmtId="1" fontId="3" fillId="0" borderId="21" xfId="23" applyNumberFormat="1" applyFont="1" applyFill="1" applyBorder="1">
      <alignment/>
      <protection/>
    </xf>
    <xf numFmtId="0" fontId="4" fillId="0" borderId="3" xfId="23" applyFont="1" applyFill="1" applyBorder="1">
      <alignment/>
      <protection/>
    </xf>
    <xf numFmtId="0" fontId="3" fillId="0" borderId="3" xfId="23" applyFont="1" applyFill="1" applyBorder="1">
      <alignment/>
      <protection/>
    </xf>
    <xf numFmtId="3" fontId="3" fillId="0" borderId="3" xfId="23" applyNumberFormat="1" applyFont="1" applyFill="1" applyBorder="1">
      <alignment/>
      <protection/>
    </xf>
    <xf numFmtId="1" fontId="3" fillId="0" borderId="3" xfId="23" applyNumberFormat="1" applyFont="1" applyFill="1" applyBorder="1">
      <alignment/>
      <protection/>
    </xf>
    <xf numFmtId="0" fontId="28" fillId="0" borderId="2" xfId="0" applyFont="1" applyFill="1" applyBorder="1" applyAlignment="1" quotePrefix="1">
      <alignment horizontal="center" vertical="center" wrapText="1"/>
    </xf>
    <xf numFmtId="3" fontId="28" fillId="0" borderId="2" xfId="0" applyNumberFormat="1" applyFont="1" applyFill="1" applyBorder="1" applyAlignment="1">
      <alignment horizontal="left" vertical="center" wrapText="1"/>
    </xf>
    <xf numFmtId="3" fontId="28" fillId="0" borderId="2" xfId="0" applyNumberFormat="1" applyFont="1" applyFill="1" applyBorder="1" applyAlignment="1">
      <alignment vertical="center" wrapText="1"/>
    </xf>
    <xf numFmtId="0" fontId="33" fillId="0" borderId="2" xfId="0" applyFont="1" applyFill="1" applyBorder="1" applyAlignment="1">
      <alignment horizontal="center" vertical="center"/>
    </xf>
    <xf numFmtId="0" fontId="4" fillId="0" borderId="3" xfId="23" applyFont="1" applyFill="1" applyBorder="1" applyAlignment="1">
      <alignment vertical="center"/>
      <protection/>
    </xf>
    <xf numFmtId="0" fontId="28" fillId="0" borderId="2" xfId="0" applyFont="1" applyFill="1" applyBorder="1" applyAlignment="1" quotePrefix="1">
      <alignment horizontal="center" vertical="center"/>
    </xf>
    <xf numFmtId="0" fontId="28" fillId="0" borderId="2" xfId="32" applyNumberFormat="1" applyFont="1" applyFill="1" applyBorder="1" applyAlignment="1" quotePrefix="1">
      <alignment horizontal="left" vertical="center" wrapText="1"/>
      <protection/>
    </xf>
    <xf numFmtId="0" fontId="3" fillId="0" borderId="8" xfId="23" applyFont="1" applyFill="1" applyBorder="1">
      <alignment/>
      <protection/>
    </xf>
  </cellXfs>
  <cellStyles count="21">
    <cellStyle name="Normal" xfId="0"/>
    <cellStyle name="Percent" xfId="15"/>
    <cellStyle name="Currency" xfId="16"/>
    <cellStyle name="Currency [0]" xfId="17"/>
    <cellStyle name="Comma" xfId="18"/>
    <cellStyle name="Comma [0]" xfId="19"/>
    <cellStyle name="Comma 2" xfId="20"/>
    <cellStyle name="Currency 2" xfId="21"/>
    <cellStyle name="HAI" xfId="22"/>
    <cellStyle name="Normal 2" xfId="23"/>
    <cellStyle name="Normal 3" xfId="24"/>
    <cellStyle name="Normal 4" xfId="25"/>
    <cellStyle name="Normal 5" xfId="26"/>
    <cellStyle name="Normal 6" xfId="27"/>
    <cellStyle name="Normal 7" xfId="28"/>
    <cellStyle name="Normal 8" xfId="29"/>
    <cellStyle name="Normal_Chi NSTW NSDP 2002 - PL" xfId="30"/>
    <cellStyle name="Comma 20" xfId="31"/>
    <cellStyle name="Normal 10 2" xfId="32"/>
    <cellStyle name="Comma 28" xfId="33"/>
    <cellStyle name="Normal 18" xfId="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topLeftCell="A1">
      <selection activeCell="A1" sqref="A1:XFD1048576"/>
    </sheetView>
  </sheetViews>
  <sheetFormatPr defaultColWidth="12.8515625" defaultRowHeight="15"/>
  <cols>
    <col min="1" max="1" width="7.421875" style="4" customWidth="1"/>
    <col min="2" max="2" width="66.57421875" style="4" customWidth="1"/>
    <col min="3" max="5" width="18.421875" style="4" customWidth="1"/>
    <col min="6" max="16384" width="12.8515625" style="4" customWidth="1"/>
  </cols>
  <sheetData>
    <row r="1" spans="1:6" ht="21" customHeight="1">
      <c r="A1" s="1" t="s">
        <v>48</v>
      </c>
      <c r="B1" s="1"/>
      <c r="C1" s="1"/>
      <c r="D1" s="173" t="s">
        <v>40</v>
      </c>
      <c r="E1" s="174"/>
      <c r="F1" s="1"/>
    </row>
    <row r="2" spans="1:5" ht="18.75">
      <c r="A2" s="5"/>
      <c r="B2" s="5"/>
      <c r="C2" s="3"/>
      <c r="D2" s="3"/>
      <c r="E2" s="3"/>
    </row>
    <row r="3" spans="1:5" ht="21" customHeight="1">
      <c r="A3" s="2" t="s">
        <v>189</v>
      </c>
      <c r="B3" s="21"/>
      <c r="C3" s="22"/>
      <c r="D3" s="22"/>
      <c r="E3" s="22"/>
    </row>
    <row r="4" spans="1:8" ht="21" customHeight="1">
      <c r="A4" s="175" t="s">
        <v>41</v>
      </c>
      <c r="B4" s="175"/>
      <c r="C4" s="175"/>
      <c r="D4" s="175"/>
      <c r="E4" s="175"/>
      <c r="F4" s="31"/>
      <c r="G4" s="31"/>
      <c r="H4" s="31"/>
    </row>
    <row r="5" spans="1:5" ht="19.5" customHeight="1">
      <c r="A5" s="67"/>
      <c r="B5" s="67"/>
      <c r="C5" s="32"/>
      <c r="D5" s="176" t="s">
        <v>0</v>
      </c>
      <c r="E5" s="176"/>
    </row>
    <row r="6" spans="1:5" ht="15">
      <c r="A6" s="177" t="s">
        <v>1</v>
      </c>
      <c r="B6" s="177" t="s">
        <v>2</v>
      </c>
      <c r="C6" s="177" t="s">
        <v>38</v>
      </c>
      <c r="D6" s="177" t="s">
        <v>42</v>
      </c>
      <c r="E6" s="177" t="s">
        <v>43</v>
      </c>
    </row>
    <row r="7" spans="1:5" ht="15">
      <c r="A7" s="178"/>
      <c r="B7" s="178"/>
      <c r="C7" s="178"/>
      <c r="D7" s="178"/>
      <c r="E7" s="178"/>
    </row>
    <row r="8" spans="1:5" s="6" customFormat="1" ht="19.5" customHeight="1">
      <c r="A8" s="7" t="s">
        <v>3</v>
      </c>
      <c r="B8" s="16" t="s">
        <v>5</v>
      </c>
      <c r="C8" s="23">
        <f>C9+C12+C15+C16+C17</f>
        <v>12981101</v>
      </c>
      <c r="D8" s="23">
        <f>D9+D12+D15+D16+D17+41596+35223</f>
        <v>14423717</v>
      </c>
      <c r="E8" s="23">
        <f>D8/C8*100</f>
        <v>111.11320218523836</v>
      </c>
    </row>
    <row r="9" spans="1:5" s="6" customFormat="1" ht="19.5" customHeight="1">
      <c r="A9" s="9">
        <v>1</v>
      </c>
      <c r="B9" s="18" t="s">
        <v>44</v>
      </c>
      <c r="C9" s="24">
        <f>C10+C11</f>
        <v>4457936</v>
      </c>
      <c r="D9" s="24">
        <f>D10+D11</f>
        <v>3529810</v>
      </c>
      <c r="E9" s="25">
        <f aca="true" t="shared" si="0" ref="E9:E37">D9/C9*100</f>
        <v>79.18036508375175</v>
      </c>
    </row>
    <row r="10" spans="1:5" s="6" customFormat="1" ht="19.5" customHeight="1">
      <c r="A10" s="9" t="s">
        <v>36</v>
      </c>
      <c r="B10" s="10" t="s">
        <v>7</v>
      </c>
      <c r="C10" s="24">
        <v>2078898</v>
      </c>
      <c r="D10" s="24">
        <v>1646079</v>
      </c>
      <c r="E10" s="25">
        <f t="shared" si="0"/>
        <v>79.18036382737392</v>
      </c>
    </row>
    <row r="11" spans="1:5" s="6" customFormat="1" ht="19.5" customHeight="1">
      <c r="A11" s="9" t="s">
        <v>36</v>
      </c>
      <c r="B11" s="10" t="s">
        <v>8</v>
      </c>
      <c r="C11" s="24">
        <v>2379038</v>
      </c>
      <c r="D11" s="24">
        <v>1883731</v>
      </c>
      <c r="E11" s="25">
        <f t="shared" si="0"/>
        <v>79.18036618162468</v>
      </c>
    </row>
    <row r="12" spans="1:5" s="15" customFormat="1" ht="19.5" customHeight="1">
      <c r="A12" s="9">
        <f>A9+1</f>
        <v>2</v>
      </c>
      <c r="B12" s="18" t="s">
        <v>10</v>
      </c>
      <c r="C12" s="28">
        <f>C13+C14</f>
        <v>8523165</v>
      </c>
      <c r="D12" s="28">
        <f>D13+D14</f>
        <v>8802815</v>
      </c>
      <c r="E12" s="25">
        <f t="shared" si="0"/>
        <v>103.28105815152</v>
      </c>
    </row>
    <row r="13" spans="1:5" s="6" customFormat="1" ht="19.5" customHeight="1">
      <c r="A13" s="11" t="s">
        <v>36</v>
      </c>
      <c r="B13" s="18" t="s">
        <v>37</v>
      </c>
      <c r="C13" s="25">
        <v>5075218</v>
      </c>
      <c r="D13" s="25">
        <v>5838267</v>
      </c>
      <c r="E13" s="25">
        <f t="shared" si="0"/>
        <v>115.0348024459245</v>
      </c>
    </row>
    <row r="14" spans="1:5" s="6" customFormat="1" ht="19.5" customHeight="1">
      <c r="A14" s="11" t="s">
        <v>36</v>
      </c>
      <c r="B14" s="18" t="s">
        <v>11</v>
      </c>
      <c r="C14" s="25">
        <v>3447947</v>
      </c>
      <c r="D14" s="25">
        <v>2964548</v>
      </c>
      <c r="E14" s="25">
        <f t="shared" si="0"/>
        <v>85.98009192136654</v>
      </c>
    </row>
    <row r="15" spans="1:5" s="15" customFormat="1" ht="19.5" customHeight="1">
      <c r="A15" s="9">
        <f>A12+1</f>
        <v>3</v>
      </c>
      <c r="B15" s="18" t="s">
        <v>13</v>
      </c>
      <c r="C15" s="28"/>
      <c r="D15" s="28">
        <v>29357</v>
      </c>
      <c r="E15" s="25"/>
    </row>
    <row r="16" spans="1:5" s="15" customFormat="1" ht="19.5" customHeight="1">
      <c r="A16" s="9">
        <f>A15+1</f>
        <v>4</v>
      </c>
      <c r="B16" s="18" t="s">
        <v>14</v>
      </c>
      <c r="C16" s="28"/>
      <c r="D16" s="28">
        <v>120911</v>
      </c>
      <c r="E16" s="25"/>
    </row>
    <row r="17" spans="1:5" s="15" customFormat="1" ht="19.5" customHeight="1">
      <c r="A17" s="9">
        <f>A16+1</f>
        <v>5</v>
      </c>
      <c r="B17" s="18" t="s">
        <v>15</v>
      </c>
      <c r="C17" s="28"/>
      <c r="D17" s="28">
        <v>1864005</v>
      </c>
      <c r="E17" s="25"/>
    </row>
    <row r="18" spans="1:5" s="6" customFormat="1" ht="19.5" customHeight="1">
      <c r="A18" s="8" t="s">
        <v>4</v>
      </c>
      <c r="B18" s="17" t="s">
        <v>16</v>
      </c>
      <c r="C18" s="28">
        <f>C19+C26+C29</f>
        <v>12996201</v>
      </c>
      <c r="D18" s="28">
        <f>D19+D26+D29+93942+50287</f>
        <v>14327917</v>
      </c>
      <c r="E18" s="25">
        <f t="shared" si="0"/>
        <v>110.24696370885616</v>
      </c>
    </row>
    <row r="19" spans="1:5" s="6" customFormat="1" ht="19.5" customHeight="1">
      <c r="A19" s="8" t="s">
        <v>6</v>
      </c>
      <c r="B19" s="19" t="s">
        <v>39</v>
      </c>
      <c r="C19" s="28">
        <f>C20+C21+C22+C23+C24+C25</f>
        <v>10681039</v>
      </c>
      <c r="D19" s="28">
        <f>D20+D21+D22+D23+D24+D25</f>
        <v>10036750</v>
      </c>
      <c r="E19" s="25">
        <f t="shared" si="0"/>
        <v>93.96791828959711</v>
      </c>
    </row>
    <row r="20" spans="1:5" s="6" customFormat="1" ht="19.5" customHeight="1">
      <c r="A20" s="9">
        <v>1</v>
      </c>
      <c r="B20" s="18" t="s">
        <v>17</v>
      </c>
      <c r="C20" s="28">
        <v>2610490</v>
      </c>
      <c r="D20" s="28">
        <v>1873119</v>
      </c>
      <c r="E20" s="25">
        <f t="shared" si="0"/>
        <v>71.75354052304357</v>
      </c>
    </row>
    <row r="21" spans="1:5" s="6" customFormat="1" ht="19.5" customHeight="1">
      <c r="A21" s="9">
        <v>2</v>
      </c>
      <c r="B21" s="18" t="s">
        <v>18</v>
      </c>
      <c r="C21" s="28">
        <v>7870297</v>
      </c>
      <c r="D21" s="28">
        <v>8160668</v>
      </c>
      <c r="E21" s="25">
        <f t="shared" si="0"/>
        <v>103.68945415909971</v>
      </c>
    </row>
    <row r="22" spans="1:5" s="6" customFormat="1" ht="19.5" customHeight="1">
      <c r="A22" s="9">
        <v>3</v>
      </c>
      <c r="B22" s="18" t="s">
        <v>19</v>
      </c>
      <c r="C22" s="28">
        <v>2800</v>
      </c>
      <c r="D22" s="28">
        <v>1663</v>
      </c>
      <c r="E22" s="25">
        <f t="shared" si="0"/>
        <v>59.392857142857146</v>
      </c>
    </row>
    <row r="23" spans="1:5" ht="19.5" customHeight="1">
      <c r="A23" s="9">
        <v>4</v>
      </c>
      <c r="B23" s="18" t="s">
        <v>20</v>
      </c>
      <c r="C23" s="28">
        <v>1300</v>
      </c>
      <c r="D23" s="28">
        <v>1300</v>
      </c>
      <c r="E23" s="25">
        <f t="shared" si="0"/>
        <v>100</v>
      </c>
    </row>
    <row r="24" spans="1:5" ht="19.5" customHeight="1">
      <c r="A24" s="9">
        <v>5</v>
      </c>
      <c r="B24" s="18" t="s">
        <v>21</v>
      </c>
      <c r="C24" s="28">
        <v>196152</v>
      </c>
      <c r="D24" s="28"/>
      <c r="E24" s="25">
        <f t="shared" si="0"/>
        <v>0</v>
      </c>
    </row>
    <row r="25" spans="1:5" ht="19.5" customHeight="1">
      <c r="A25" s="9">
        <v>6</v>
      </c>
      <c r="B25" s="18" t="s">
        <v>22</v>
      </c>
      <c r="C25" s="33"/>
      <c r="D25" s="33"/>
      <c r="E25" s="25"/>
    </row>
    <row r="26" spans="1:5" s="6" customFormat="1" ht="19.5" customHeight="1">
      <c r="A26" s="8" t="s">
        <v>9</v>
      </c>
      <c r="B26" s="19" t="s">
        <v>23</v>
      </c>
      <c r="C26" s="24">
        <f>C27+C28</f>
        <v>2315162</v>
      </c>
      <c r="D26" s="24">
        <f>D27+D28</f>
        <v>2573937</v>
      </c>
      <c r="E26" s="25">
        <f t="shared" si="0"/>
        <v>111.17740356830322</v>
      </c>
    </row>
    <row r="27" spans="1:5" s="6" customFormat="1" ht="19.5" customHeight="1">
      <c r="A27" s="9">
        <v>1</v>
      </c>
      <c r="B27" s="18" t="s">
        <v>24</v>
      </c>
      <c r="C27" s="25">
        <v>972656</v>
      </c>
      <c r="D27" s="25">
        <v>982672</v>
      </c>
      <c r="E27" s="25">
        <f t="shared" si="0"/>
        <v>101.02975769439556</v>
      </c>
    </row>
    <row r="28" spans="1:5" s="6" customFormat="1" ht="19.5" customHeight="1">
      <c r="A28" s="9">
        <f>A27+1</f>
        <v>2</v>
      </c>
      <c r="B28" s="18" t="s">
        <v>25</v>
      </c>
      <c r="C28" s="25">
        <f>1196216+146290</f>
        <v>1342506</v>
      </c>
      <c r="D28" s="25">
        <f>980982+610283</f>
        <v>1591265</v>
      </c>
      <c r="E28" s="25">
        <f t="shared" si="0"/>
        <v>118.5294516374601</v>
      </c>
    </row>
    <row r="29" spans="1:5" s="6" customFormat="1" ht="19.5" customHeight="1">
      <c r="A29" s="8" t="s">
        <v>12</v>
      </c>
      <c r="B29" s="19" t="s">
        <v>26</v>
      </c>
      <c r="C29" s="24">
        <v>0</v>
      </c>
      <c r="D29" s="25">
        <v>1573001</v>
      </c>
      <c r="E29" s="25"/>
    </row>
    <row r="30" spans="1:5" ht="23.25" customHeight="1">
      <c r="A30" s="29" t="s">
        <v>27</v>
      </c>
      <c r="B30" s="34" t="s">
        <v>45</v>
      </c>
      <c r="C30" s="33">
        <v>65990</v>
      </c>
      <c r="D30" s="33">
        <v>42846</v>
      </c>
      <c r="E30" s="25">
        <f t="shared" si="0"/>
        <v>64.92801939687831</v>
      </c>
    </row>
    <row r="31" spans="1:5" s="6" customFormat="1" ht="19.5" customHeight="1">
      <c r="A31" s="8" t="s">
        <v>28</v>
      </c>
      <c r="B31" s="35" t="s">
        <v>29</v>
      </c>
      <c r="C31" s="24">
        <f>C32+C33</f>
        <v>63865</v>
      </c>
      <c r="D31" s="24">
        <f>D32+D33</f>
        <v>63865</v>
      </c>
      <c r="E31" s="25">
        <f t="shared" si="0"/>
        <v>100</v>
      </c>
    </row>
    <row r="32" spans="1:5" s="6" customFormat="1" ht="19.5" customHeight="1">
      <c r="A32" s="13">
        <v>1</v>
      </c>
      <c r="B32" s="14" t="s">
        <v>30</v>
      </c>
      <c r="C32" s="24"/>
      <c r="D32" s="24"/>
      <c r="E32" s="25"/>
    </row>
    <row r="33" spans="1:5" s="6" customFormat="1" ht="18.75">
      <c r="A33" s="13">
        <v>2</v>
      </c>
      <c r="B33" s="14" t="s">
        <v>31</v>
      </c>
      <c r="C33" s="24">
        <v>63865</v>
      </c>
      <c r="D33" s="24">
        <v>63865</v>
      </c>
      <c r="E33" s="25">
        <f t="shared" si="0"/>
        <v>100</v>
      </c>
    </row>
    <row r="34" spans="1:5" s="6" customFormat="1" ht="19.5" customHeight="1">
      <c r="A34" s="8" t="s">
        <v>32</v>
      </c>
      <c r="B34" s="20" t="s">
        <v>33</v>
      </c>
      <c r="C34" s="24">
        <f>C35+C36</f>
        <v>65990</v>
      </c>
      <c r="D34" s="24">
        <f>D35+D36</f>
        <v>42846</v>
      </c>
      <c r="E34" s="25">
        <f t="shared" si="0"/>
        <v>64.92801939687831</v>
      </c>
    </row>
    <row r="35" spans="1:5" s="6" customFormat="1" ht="19.5" customHeight="1">
      <c r="A35" s="12">
        <v>1</v>
      </c>
      <c r="B35" s="30" t="s">
        <v>34</v>
      </c>
      <c r="C35" s="24">
        <v>65990</v>
      </c>
      <c r="D35" s="24">
        <v>42846</v>
      </c>
      <c r="E35" s="25">
        <f t="shared" si="0"/>
        <v>64.92801939687831</v>
      </c>
    </row>
    <row r="36" spans="1:5" s="6" customFormat="1" ht="19.5" customHeight="1">
      <c r="A36" s="36">
        <v>2</v>
      </c>
      <c r="B36" s="37" t="s">
        <v>35</v>
      </c>
      <c r="C36" s="38"/>
      <c r="D36" s="38"/>
      <c r="E36" s="25"/>
    </row>
    <row r="37" spans="1:5" s="6" customFormat="1" ht="19.5" customHeight="1">
      <c r="A37" s="26" t="s">
        <v>46</v>
      </c>
      <c r="B37" s="27" t="s">
        <v>47</v>
      </c>
      <c r="C37" s="39">
        <v>248541</v>
      </c>
      <c r="D37" s="39">
        <v>225397</v>
      </c>
      <c r="E37" s="88">
        <f t="shared" si="0"/>
        <v>90.68805549185043</v>
      </c>
    </row>
    <row r="38" spans="1:4" ht="18.75">
      <c r="A38" s="15"/>
      <c r="B38" s="6"/>
      <c r="C38" s="6"/>
      <c r="D38" s="6"/>
    </row>
    <row r="39" ht="18.75">
      <c r="A39" s="15"/>
    </row>
  </sheetData>
  <mergeCells count="8">
    <mergeCell ref="D1:E1"/>
    <mergeCell ref="A4:E4"/>
    <mergeCell ref="D5:E5"/>
    <mergeCell ref="A6:A7"/>
    <mergeCell ref="B6:B7"/>
    <mergeCell ref="C6:C7"/>
    <mergeCell ref="D6:D7"/>
    <mergeCell ref="E6:E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workbookViewId="0" topLeftCell="A1">
      <selection activeCell="A1" sqref="A1:XFD1048576"/>
    </sheetView>
  </sheetViews>
  <sheetFormatPr defaultColWidth="12.8515625" defaultRowHeight="15"/>
  <cols>
    <col min="1" max="1" width="7.28125" style="45" customWidth="1"/>
    <col min="2" max="2" width="59.00390625" style="45" customWidth="1"/>
    <col min="3" max="6" width="16.7109375" style="45" customWidth="1"/>
    <col min="7" max="7" width="14.57421875" style="45" customWidth="1"/>
    <col min="8" max="8" width="15.28125" style="45" customWidth="1"/>
    <col min="9" max="16384" width="12.8515625" style="45" customWidth="1"/>
  </cols>
  <sheetData>
    <row r="1" spans="1:8" ht="21" customHeight="1">
      <c r="A1" s="1" t="s">
        <v>48</v>
      </c>
      <c r="B1" s="1"/>
      <c r="C1" s="1"/>
      <c r="D1" s="43"/>
      <c r="E1" s="44"/>
      <c r="F1" s="44"/>
      <c r="G1" s="174" t="s">
        <v>49</v>
      </c>
      <c r="H1" s="174"/>
    </row>
    <row r="2" spans="1:8" ht="21" customHeight="1">
      <c r="A2" s="46" t="s">
        <v>190</v>
      </c>
      <c r="B2" s="47"/>
      <c r="C2" s="48"/>
      <c r="D2" s="48"/>
      <c r="E2" s="48"/>
      <c r="F2" s="48"/>
      <c r="G2" s="48"/>
      <c r="H2" s="48"/>
    </row>
    <row r="3" spans="1:8" ht="21" customHeight="1">
      <c r="A3" s="175" t="s">
        <v>41</v>
      </c>
      <c r="B3" s="175"/>
      <c r="C3" s="175"/>
      <c r="D3" s="175"/>
      <c r="E3" s="175"/>
      <c r="F3" s="175"/>
      <c r="G3" s="175"/>
      <c r="H3" s="175"/>
    </row>
    <row r="4" spans="1:8" ht="17.25" customHeight="1">
      <c r="A4" s="49"/>
      <c r="B4" s="49"/>
      <c r="C4" s="50"/>
      <c r="D4" s="50"/>
      <c r="E4" s="50"/>
      <c r="F4" s="50"/>
      <c r="G4" s="51"/>
      <c r="H4" s="52" t="s">
        <v>0</v>
      </c>
    </row>
    <row r="5" spans="1:8" s="53" customFormat="1" ht="23.25" customHeight="1">
      <c r="A5" s="179" t="s">
        <v>1</v>
      </c>
      <c r="B5" s="179" t="s">
        <v>2</v>
      </c>
      <c r="C5" s="183" t="s">
        <v>38</v>
      </c>
      <c r="D5" s="184"/>
      <c r="E5" s="183" t="s">
        <v>42</v>
      </c>
      <c r="F5" s="184"/>
      <c r="G5" s="183" t="s">
        <v>50</v>
      </c>
      <c r="H5" s="184"/>
    </row>
    <row r="6" spans="1:8" s="53" customFormat="1" ht="15">
      <c r="A6" s="182"/>
      <c r="B6" s="182"/>
      <c r="C6" s="179" t="s">
        <v>51</v>
      </c>
      <c r="D6" s="179" t="s">
        <v>52</v>
      </c>
      <c r="E6" s="179" t="s">
        <v>51</v>
      </c>
      <c r="F6" s="179" t="s">
        <v>52</v>
      </c>
      <c r="G6" s="179" t="s">
        <v>51</v>
      </c>
      <c r="H6" s="179" t="s">
        <v>52</v>
      </c>
    </row>
    <row r="7" spans="1:8" s="53" customFormat="1" ht="15">
      <c r="A7" s="180"/>
      <c r="B7" s="180"/>
      <c r="C7" s="180"/>
      <c r="D7" s="180"/>
      <c r="E7" s="180"/>
      <c r="F7" s="180"/>
      <c r="G7" s="180"/>
      <c r="H7" s="180"/>
    </row>
    <row r="8" spans="1:8" s="50" customFormat="1" ht="18.6" customHeight="1">
      <c r="A8" s="7"/>
      <c r="B8" s="54" t="s">
        <v>53</v>
      </c>
      <c r="C8" s="55">
        <f>C9+C44+C45+C46</f>
        <v>5000000</v>
      </c>
      <c r="D8" s="55">
        <f aca="true" t="shared" si="0" ref="D8">D9+D44+D45+D46</f>
        <v>4457936</v>
      </c>
      <c r="E8" s="55">
        <f>E9+E44+E45+E46+1063</f>
        <v>6130625</v>
      </c>
      <c r="F8" s="55">
        <f>F9+F44+F45+F46+1063</f>
        <v>5544082</v>
      </c>
      <c r="G8" s="55">
        <f>E8/C8*100</f>
        <v>122.6125</v>
      </c>
      <c r="H8" s="55">
        <f>F8/D8*100</f>
        <v>124.36432465607403</v>
      </c>
    </row>
    <row r="9" spans="1:8" s="50" customFormat="1" ht="18.6" customHeight="1">
      <c r="A9" s="8" t="s">
        <v>3</v>
      </c>
      <c r="B9" s="56" t="s">
        <v>54</v>
      </c>
      <c r="C9" s="57">
        <f>C10+C35+C36+C43</f>
        <v>5000000</v>
      </c>
      <c r="D9" s="57">
        <f aca="true" t="shared" si="1" ref="D9:F9">D10+D35+D36+D43</f>
        <v>4457936</v>
      </c>
      <c r="E9" s="57">
        <f t="shared" si="1"/>
        <v>4115289</v>
      </c>
      <c r="F9" s="57">
        <f t="shared" si="1"/>
        <v>3528746</v>
      </c>
      <c r="G9" s="57">
        <f aca="true" t="shared" si="2" ref="G9:H41">E9/C9*100</f>
        <v>82.30578</v>
      </c>
      <c r="H9" s="57">
        <f t="shared" si="2"/>
        <v>79.15649753607947</v>
      </c>
    </row>
    <row r="10" spans="1:8" s="50" customFormat="1" ht="18.6" customHeight="1">
      <c r="A10" s="8" t="s">
        <v>6</v>
      </c>
      <c r="B10" s="56" t="s">
        <v>55</v>
      </c>
      <c r="C10" s="57">
        <f>C11+C12+C13+C14+C15+C16+C19+C20+C25+C26+C27+C28+C29+C30+C31+C32+C33+C34</f>
        <v>4780000</v>
      </c>
      <c r="D10" s="57">
        <f aca="true" t="shared" si="3" ref="D10:F10">D11+D12+D13+D14+D15+D16+D19+D20+D25+D26+D27+D28+D29+D30+D31+D32+D33+D34</f>
        <v>4457936</v>
      </c>
      <c r="E10" s="57">
        <f t="shared" si="3"/>
        <v>3816590</v>
      </c>
      <c r="F10" s="57">
        <f t="shared" si="3"/>
        <v>3528746</v>
      </c>
      <c r="G10" s="57">
        <f t="shared" si="2"/>
        <v>79.84497907949792</v>
      </c>
      <c r="H10" s="57">
        <f t="shared" si="2"/>
        <v>79.15649753607947</v>
      </c>
    </row>
    <row r="11" spans="1:8" s="50" customFormat="1" ht="18.6" customHeight="1">
      <c r="A11" s="9">
        <v>1</v>
      </c>
      <c r="B11" s="10" t="s">
        <v>56</v>
      </c>
      <c r="C11" s="57">
        <v>1361500</v>
      </c>
      <c r="D11" s="57">
        <f>C11</f>
        <v>1361500</v>
      </c>
      <c r="E11" s="57">
        <v>964004</v>
      </c>
      <c r="F11" s="57">
        <f aca="true" t="shared" si="4" ref="F11:F15">E11</f>
        <v>964004</v>
      </c>
      <c r="G11" s="57">
        <f t="shared" si="2"/>
        <v>70.80455380095484</v>
      </c>
      <c r="H11" s="57">
        <f t="shared" si="2"/>
        <v>70.80455380095484</v>
      </c>
    </row>
    <row r="12" spans="1:8" s="50" customFormat="1" ht="18.6" customHeight="1">
      <c r="A12" s="9">
        <f>A11+1</f>
        <v>2</v>
      </c>
      <c r="B12" s="10" t="s">
        <v>57</v>
      </c>
      <c r="C12" s="57">
        <v>20000</v>
      </c>
      <c r="D12" s="57">
        <f>C12</f>
        <v>20000</v>
      </c>
      <c r="E12" s="57">
        <v>14667</v>
      </c>
      <c r="F12" s="57">
        <f t="shared" si="4"/>
        <v>14667</v>
      </c>
      <c r="G12" s="57">
        <f t="shared" si="2"/>
        <v>73.335</v>
      </c>
      <c r="H12" s="57">
        <f t="shared" si="2"/>
        <v>73.335</v>
      </c>
    </row>
    <row r="13" spans="1:8" s="50" customFormat="1" ht="18.6" customHeight="1">
      <c r="A13" s="9">
        <f>A12+1</f>
        <v>3</v>
      </c>
      <c r="B13" s="10" t="s">
        <v>58</v>
      </c>
      <c r="C13" s="57">
        <v>130000</v>
      </c>
      <c r="D13" s="57">
        <f>C13</f>
        <v>130000</v>
      </c>
      <c r="E13" s="57">
        <v>82941</v>
      </c>
      <c r="F13" s="57">
        <f t="shared" si="4"/>
        <v>82941</v>
      </c>
      <c r="G13" s="57">
        <f t="shared" si="2"/>
        <v>63.80076923076923</v>
      </c>
      <c r="H13" s="57">
        <f t="shared" si="2"/>
        <v>63.80076923076923</v>
      </c>
    </row>
    <row r="14" spans="1:8" s="50" customFormat="1" ht="18.6" customHeight="1">
      <c r="A14" s="9">
        <f>A13+1</f>
        <v>4</v>
      </c>
      <c r="B14" s="10" t="s">
        <v>59</v>
      </c>
      <c r="C14" s="57">
        <v>540000</v>
      </c>
      <c r="D14" s="57">
        <f>C14</f>
        <v>540000</v>
      </c>
      <c r="E14" s="57">
        <v>488785</v>
      </c>
      <c r="F14" s="57">
        <f t="shared" si="4"/>
        <v>488785</v>
      </c>
      <c r="G14" s="57">
        <f t="shared" si="2"/>
        <v>90.51574074074074</v>
      </c>
      <c r="H14" s="57">
        <f t="shared" si="2"/>
        <v>90.51574074074074</v>
      </c>
    </row>
    <row r="15" spans="1:8" s="50" customFormat="1" ht="18.6" customHeight="1">
      <c r="A15" s="9">
        <f>A14+1</f>
        <v>5</v>
      </c>
      <c r="B15" s="10" t="s">
        <v>60</v>
      </c>
      <c r="C15" s="57">
        <v>135000</v>
      </c>
      <c r="D15" s="57">
        <f>C15</f>
        <v>135000</v>
      </c>
      <c r="E15" s="57">
        <v>142370</v>
      </c>
      <c r="F15" s="57">
        <f t="shared" si="4"/>
        <v>142370</v>
      </c>
      <c r="G15" s="57">
        <f t="shared" si="2"/>
        <v>105.45925925925926</v>
      </c>
      <c r="H15" s="57">
        <f t="shared" si="2"/>
        <v>105.45925925925926</v>
      </c>
    </row>
    <row r="16" spans="1:8" s="50" customFormat="1" ht="18.6" customHeight="1">
      <c r="A16" s="9">
        <f>A15+1</f>
        <v>6</v>
      </c>
      <c r="B16" s="10" t="s">
        <v>61</v>
      </c>
      <c r="C16" s="57">
        <v>338000</v>
      </c>
      <c r="D16" s="57">
        <v>125876</v>
      </c>
      <c r="E16" s="57">
        <v>261570</v>
      </c>
      <c r="F16" s="57">
        <v>97316</v>
      </c>
      <c r="G16" s="57">
        <f t="shared" si="2"/>
        <v>77.38757396449704</v>
      </c>
      <c r="H16" s="57">
        <f t="shared" si="2"/>
        <v>77.31100448059995</v>
      </c>
    </row>
    <row r="17" spans="1:8" s="50" customFormat="1" ht="18.6" customHeight="1">
      <c r="A17" s="58" t="s">
        <v>36</v>
      </c>
      <c r="B17" s="59" t="s">
        <v>62</v>
      </c>
      <c r="C17" s="57"/>
      <c r="D17" s="57"/>
      <c r="E17" s="57"/>
      <c r="F17" s="57"/>
      <c r="G17" s="57"/>
      <c r="H17" s="57"/>
    </row>
    <row r="18" spans="1:8" s="50" customFormat="1" ht="18.6" customHeight="1">
      <c r="A18" s="58" t="s">
        <v>36</v>
      </c>
      <c r="B18" s="59" t="s">
        <v>63</v>
      </c>
      <c r="C18" s="57"/>
      <c r="D18" s="57"/>
      <c r="E18" s="57"/>
      <c r="F18" s="57"/>
      <c r="G18" s="57"/>
      <c r="H18" s="57"/>
    </row>
    <row r="19" spans="1:8" s="50" customFormat="1" ht="18.6" customHeight="1">
      <c r="A19" s="9">
        <f>A16+1</f>
        <v>7</v>
      </c>
      <c r="B19" s="10" t="s">
        <v>64</v>
      </c>
      <c r="C19" s="57">
        <v>140000</v>
      </c>
      <c r="D19" s="57">
        <f>C19</f>
        <v>140000</v>
      </c>
      <c r="E19" s="57">
        <v>166654</v>
      </c>
      <c r="F19" s="57">
        <f>E19</f>
        <v>166654</v>
      </c>
      <c r="G19" s="57">
        <f t="shared" si="2"/>
        <v>119.03857142857144</v>
      </c>
      <c r="H19" s="57">
        <f t="shared" si="2"/>
        <v>119.03857142857144</v>
      </c>
    </row>
    <row r="20" spans="1:8" s="50" customFormat="1" ht="18.6" customHeight="1">
      <c r="A20" s="9">
        <f>A19+1</f>
        <v>8</v>
      </c>
      <c r="B20" s="10" t="s">
        <v>65</v>
      </c>
      <c r="C20" s="57">
        <v>65000</v>
      </c>
      <c r="D20" s="57">
        <v>58000</v>
      </c>
      <c r="E20" s="57">
        <v>57829</v>
      </c>
      <c r="F20" s="57">
        <v>48683</v>
      </c>
      <c r="G20" s="57">
        <f t="shared" si="2"/>
        <v>88.9676923076923</v>
      </c>
      <c r="H20" s="57">
        <f t="shared" si="2"/>
        <v>83.93620689655172</v>
      </c>
    </row>
    <row r="21" spans="1:8" s="50" customFormat="1" ht="18.6" customHeight="1">
      <c r="A21" s="11" t="s">
        <v>36</v>
      </c>
      <c r="B21" s="60" t="s">
        <v>66</v>
      </c>
      <c r="C21" s="57"/>
      <c r="D21" s="57"/>
      <c r="E21" s="57"/>
      <c r="F21" s="57"/>
      <c r="G21" s="57"/>
      <c r="H21" s="57"/>
    </row>
    <row r="22" spans="1:8" s="50" customFormat="1" ht="18.6" customHeight="1">
      <c r="A22" s="11" t="s">
        <v>36</v>
      </c>
      <c r="B22" s="60" t="s">
        <v>67</v>
      </c>
      <c r="C22" s="57"/>
      <c r="D22" s="57"/>
      <c r="E22" s="57"/>
      <c r="F22" s="57"/>
      <c r="G22" s="57"/>
      <c r="H22" s="57"/>
    </row>
    <row r="23" spans="1:8" s="50" customFormat="1" ht="18.6" customHeight="1">
      <c r="A23" s="11" t="s">
        <v>36</v>
      </c>
      <c r="B23" s="60" t="s">
        <v>68</v>
      </c>
      <c r="C23" s="57"/>
      <c r="D23" s="57"/>
      <c r="E23" s="57"/>
      <c r="F23" s="57"/>
      <c r="G23" s="57"/>
      <c r="H23" s="57"/>
    </row>
    <row r="24" spans="1:8" s="50" customFormat="1" ht="18.6" customHeight="1">
      <c r="A24" s="11" t="s">
        <v>36</v>
      </c>
      <c r="B24" s="60" t="s">
        <v>69</v>
      </c>
      <c r="C24" s="57"/>
      <c r="D24" s="57"/>
      <c r="E24" s="57"/>
      <c r="F24" s="57"/>
      <c r="G24" s="57"/>
      <c r="H24" s="57"/>
    </row>
    <row r="25" spans="1:8" s="50" customFormat="1" ht="18.6" customHeight="1">
      <c r="A25" s="9">
        <f>A20+1</f>
        <v>9</v>
      </c>
      <c r="B25" s="10" t="s">
        <v>70</v>
      </c>
      <c r="C25" s="57"/>
      <c r="D25" s="57"/>
      <c r="E25" s="57"/>
      <c r="F25" s="57"/>
      <c r="G25" s="57"/>
      <c r="H25" s="57"/>
    </row>
    <row r="26" spans="1:8" s="50" customFormat="1" ht="18.6" customHeight="1">
      <c r="A26" s="9">
        <f>A25+1</f>
        <v>10</v>
      </c>
      <c r="B26" s="10" t="s">
        <v>71</v>
      </c>
      <c r="C26" s="57">
        <v>7000</v>
      </c>
      <c r="D26" s="57">
        <f>C26</f>
        <v>7000</v>
      </c>
      <c r="E26" s="57">
        <v>7662</v>
      </c>
      <c r="F26" s="57">
        <f aca="true" t="shared" si="5" ref="F26:F28">E26</f>
        <v>7662</v>
      </c>
      <c r="G26" s="57">
        <f t="shared" si="2"/>
        <v>109.45714285714286</v>
      </c>
      <c r="H26" s="57">
        <f t="shared" si="2"/>
        <v>109.45714285714286</v>
      </c>
    </row>
    <row r="27" spans="1:8" s="50" customFormat="1" ht="18.6" customHeight="1">
      <c r="A27" s="9">
        <f>A26+1</f>
        <v>11</v>
      </c>
      <c r="B27" s="10" t="s">
        <v>72</v>
      </c>
      <c r="C27" s="57">
        <v>56000</v>
      </c>
      <c r="D27" s="57">
        <f>C27</f>
        <v>56000</v>
      </c>
      <c r="E27" s="57">
        <v>196978</v>
      </c>
      <c r="F27" s="57">
        <f t="shared" si="5"/>
        <v>196978</v>
      </c>
      <c r="G27" s="57">
        <f t="shared" si="2"/>
        <v>351.74642857142857</v>
      </c>
      <c r="H27" s="57">
        <f t="shared" si="2"/>
        <v>351.74642857142857</v>
      </c>
    </row>
    <row r="28" spans="1:8" s="50" customFormat="1" ht="18.6" customHeight="1">
      <c r="A28" s="9">
        <f>A27+1</f>
        <v>12</v>
      </c>
      <c r="B28" s="10" t="s">
        <v>73</v>
      </c>
      <c r="C28" s="57">
        <v>1730000</v>
      </c>
      <c r="D28" s="57">
        <f>C28</f>
        <v>1730000</v>
      </c>
      <c r="E28" s="57">
        <v>1126791</v>
      </c>
      <c r="F28" s="57">
        <f t="shared" si="5"/>
        <v>1126791</v>
      </c>
      <c r="G28" s="57">
        <f t="shared" si="2"/>
        <v>65.13242774566474</v>
      </c>
      <c r="H28" s="57">
        <f t="shared" si="2"/>
        <v>65.13242774566474</v>
      </c>
    </row>
    <row r="29" spans="1:8" s="50" customFormat="1" ht="18.6" customHeight="1">
      <c r="A29" s="9">
        <f>A28+1</f>
        <v>13</v>
      </c>
      <c r="B29" s="10" t="s">
        <v>74</v>
      </c>
      <c r="C29" s="57">
        <v>1000</v>
      </c>
      <c r="D29" s="57">
        <v>1000</v>
      </c>
      <c r="E29" s="57">
        <v>667</v>
      </c>
      <c r="F29" s="57">
        <v>667</v>
      </c>
      <c r="G29" s="57">
        <f t="shared" si="2"/>
        <v>66.7</v>
      </c>
      <c r="H29" s="57">
        <f t="shared" si="2"/>
        <v>66.7</v>
      </c>
    </row>
    <row r="30" spans="1:8" s="50" customFormat="1" ht="18.6" customHeight="1">
      <c r="A30" s="9">
        <v>14</v>
      </c>
      <c r="B30" s="10" t="s">
        <v>75</v>
      </c>
      <c r="C30" s="57">
        <v>15000</v>
      </c>
      <c r="D30" s="57">
        <v>15000</v>
      </c>
      <c r="E30" s="57">
        <v>10292</v>
      </c>
      <c r="F30" s="57">
        <v>10292</v>
      </c>
      <c r="G30" s="57">
        <f t="shared" si="2"/>
        <v>68.61333333333334</v>
      </c>
      <c r="H30" s="57">
        <f t="shared" si="2"/>
        <v>68.61333333333334</v>
      </c>
    </row>
    <row r="31" spans="1:8" s="50" customFormat="1" ht="18.6" customHeight="1">
      <c r="A31" s="9">
        <v>15</v>
      </c>
      <c r="B31" s="10" t="s">
        <v>76</v>
      </c>
      <c r="C31" s="57">
        <v>145000</v>
      </c>
      <c r="D31" s="57">
        <v>77100</v>
      </c>
      <c r="E31" s="57">
        <v>167403</v>
      </c>
      <c r="F31" s="57">
        <v>87171</v>
      </c>
      <c r="G31" s="57">
        <f t="shared" si="2"/>
        <v>115.4503448275862</v>
      </c>
      <c r="H31" s="57">
        <f t="shared" si="2"/>
        <v>113.06225680933852</v>
      </c>
    </row>
    <row r="32" spans="1:8" s="50" customFormat="1" ht="19.15" customHeight="1">
      <c r="A32" s="9">
        <f>+A31+1</f>
        <v>16</v>
      </c>
      <c r="B32" s="10" t="s">
        <v>77</v>
      </c>
      <c r="C32" s="57">
        <v>94900</v>
      </c>
      <c r="D32" s="57">
        <v>59860</v>
      </c>
      <c r="E32" s="57">
        <v>124091</v>
      </c>
      <c r="F32" s="57">
        <v>89879</v>
      </c>
      <c r="G32" s="57">
        <f t="shared" si="2"/>
        <v>130.75974710221286</v>
      </c>
      <c r="H32" s="57">
        <f t="shared" si="2"/>
        <v>150.14868025392582</v>
      </c>
    </row>
    <row r="33" spans="1:8" s="50" customFormat="1" ht="19.15" customHeight="1">
      <c r="A33" s="9">
        <f>A32+1</f>
        <v>17</v>
      </c>
      <c r="B33" s="10" t="s">
        <v>78</v>
      </c>
      <c r="C33" s="57">
        <v>1100</v>
      </c>
      <c r="D33" s="57">
        <v>1100</v>
      </c>
      <c r="E33" s="57">
        <v>2951</v>
      </c>
      <c r="F33" s="57">
        <v>2951</v>
      </c>
      <c r="G33" s="57">
        <f t="shared" si="2"/>
        <v>268.27272727272725</v>
      </c>
      <c r="H33" s="57">
        <f t="shared" si="2"/>
        <v>268.27272727272725</v>
      </c>
    </row>
    <row r="34" spans="1:8" s="50" customFormat="1" ht="32.25">
      <c r="A34" s="61">
        <v>18</v>
      </c>
      <c r="B34" s="62" t="s">
        <v>79</v>
      </c>
      <c r="C34" s="57">
        <v>500</v>
      </c>
      <c r="D34" s="57">
        <v>500</v>
      </c>
      <c r="E34" s="57">
        <v>935</v>
      </c>
      <c r="F34" s="57">
        <v>935</v>
      </c>
      <c r="G34" s="57">
        <f t="shared" si="2"/>
        <v>187</v>
      </c>
      <c r="H34" s="57">
        <f t="shared" si="2"/>
        <v>187</v>
      </c>
    </row>
    <row r="35" spans="1:8" s="50" customFormat="1" ht="19.15" customHeight="1">
      <c r="A35" s="8" t="s">
        <v>9</v>
      </c>
      <c r="B35" s="56" t="s">
        <v>80</v>
      </c>
      <c r="C35" s="57"/>
      <c r="D35" s="57"/>
      <c r="E35" s="57"/>
      <c r="F35" s="57"/>
      <c r="G35" s="57"/>
      <c r="H35" s="57"/>
    </row>
    <row r="36" spans="1:8" s="50" customFormat="1" ht="19.15" customHeight="1">
      <c r="A36" s="8" t="s">
        <v>12</v>
      </c>
      <c r="B36" s="56" t="s">
        <v>81</v>
      </c>
      <c r="C36" s="57">
        <f>C37+C38+C39+C40+C41+C42+20000</f>
        <v>220000</v>
      </c>
      <c r="D36" s="57"/>
      <c r="E36" s="57">
        <f>E37+E38+E39+E40+E41+E42+1</f>
        <v>298699</v>
      </c>
      <c r="F36" s="57"/>
      <c r="G36" s="57">
        <f t="shared" si="2"/>
        <v>135.77227272727274</v>
      </c>
      <c r="H36" s="57"/>
    </row>
    <row r="37" spans="1:8" s="50" customFormat="1" ht="19.15" customHeight="1">
      <c r="A37" s="9">
        <v>1</v>
      </c>
      <c r="B37" s="10" t="s">
        <v>82</v>
      </c>
      <c r="C37" s="57">
        <v>4000</v>
      </c>
      <c r="D37" s="57"/>
      <c r="E37" s="57">
        <v>9476</v>
      </c>
      <c r="F37" s="57"/>
      <c r="G37" s="57">
        <f t="shared" si="2"/>
        <v>236.90000000000003</v>
      </c>
      <c r="H37" s="57"/>
    </row>
    <row r="38" spans="1:8" s="50" customFormat="1" ht="19.15" customHeight="1">
      <c r="A38" s="9">
        <f>A37+1</f>
        <v>2</v>
      </c>
      <c r="B38" s="10" t="s">
        <v>83</v>
      </c>
      <c r="C38" s="57">
        <v>26000</v>
      </c>
      <c r="D38" s="57"/>
      <c r="E38" s="57">
        <v>45195</v>
      </c>
      <c r="F38" s="57"/>
      <c r="G38" s="57">
        <f t="shared" si="2"/>
        <v>173.82692307692307</v>
      </c>
      <c r="H38" s="57"/>
    </row>
    <row r="39" spans="1:8" s="50" customFormat="1" ht="19.15" customHeight="1">
      <c r="A39" s="9">
        <f>A38+1</f>
        <v>3</v>
      </c>
      <c r="B39" s="10" t="s">
        <v>84</v>
      </c>
      <c r="C39" s="57"/>
      <c r="D39" s="57"/>
      <c r="E39" s="57">
        <v>245</v>
      </c>
      <c r="F39" s="57"/>
      <c r="G39" s="57"/>
      <c r="H39" s="57"/>
    </row>
    <row r="40" spans="1:8" s="50" customFormat="1" ht="19.15" customHeight="1">
      <c r="A40" s="9">
        <f>A39+1</f>
        <v>4</v>
      </c>
      <c r="B40" s="10" t="s">
        <v>85</v>
      </c>
      <c r="C40" s="57"/>
      <c r="D40" s="57"/>
      <c r="E40" s="57"/>
      <c r="F40" s="57"/>
      <c r="G40" s="57"/>
      <c r="H40" s="57"/>
    </row>
    <row r="41" spans="1:8" s="50" customFormat="1" ht="19.15" customHeight="1">
      <c r="A41" s="9">
        <f>A40+1</f>
        <v>5</v>
      </c>
      <c r="B41" s="10" t="s">
        <v>86</v>
      </c>
      <c r="C41" s="57">
        <v>170000</v>
      </c>
      <c r="D41" s="57"/>
      <c r="E41" s="57">
        <v>243670</v>
      </c>
      <c r="F41" s="57"/>
      <c r="G41" s="57">
        <f t="shared" si="2"/>
        <v>143.33529411764704</v>
      </c>
      <c r="H41" s="57"/>
    </row>
    <row r="42" spans="1:8" s="50" customFormat="1" ht="19.15" customHeight="1">
      <c r="A42" s="9">
        <v>6</v>
      </c>
      <c r="B42" s="10" t="s">
        <v>87</v>
      </c>
      <c r="C42" s="57"/>
      <c r="D42" s="57"/>
      <c r="E42" s="57">
        <v>112</v>
      </c>
      <c r="F42" s="57"/>
      <c r="G42" s="57"/>
      <c r="H42" s="57"/>
    </row>
    <row r="43" spans="1:8" s="50" customFormat="1" ht="19.15" customHeight="1">
      <c r="A43" s="8" t="s">
        <v>88</v>
      </c>
      <c r="B43" s="56" t="s">
        <v>89</v>
      </c>
      <c r="C43" s="57"/>
      <c r="D43" s="57"/>
      <c r="E43" s="57"/>
      <c r="F43" s="57"/>
      <c r="G43" s="57"/>
      <c r="H43" s="57"/>
    </row>
    <row r="44" spans="1:8" s="50" customFormat="1" ht="19.15" customHeight="1">
      <c r="A44" s="29" t="s">
        <v>4</v>
      </c>
      <c r="B44" s="63" t="s">
        <v>90</v>
      </c>
      <c r="C44" s="57"/>
      <c r="D44" s="57"/>
      <c r="E44" s="57">
        <v>29357</v>
      </c>
      <c r="F44" s="57">
        <f>E44</f>
        <v>29357</v>
      </c>
      <c r="G44" s="57"/>
      <c r="H44" s="57"/>
    </row>
    <row r="45" spans="1:8" s="50" customFormat="1" ht="19.15" customHeight="1">
      <c r="A45" s="29" t="s">
        <v>27</v>
      </c>
      <c r="B45" s="63" t="s">
        <v>91</v>
      </c>
      <c r="C45" s="57"/>
      <c r="D45" s="57"/>
      <c r="E45" s="57">
        <v>120911</v>
      </c>
      <c r="F45" s="57">
        <f aca="true" t="shared" si="6" ref="F45:F46">E45</f>
        <v>120911</v>
      </c>
      <c r="G45" s="57"/>
      <c r="H45" s="57"/>
    </row>
    <row r="46" spans="1:8" s="50" customFormat="1" ht="18.75">
      <c r="A46" s="64" t="s">
        <v>28</v>
      </c>
      <c r="B46" s="65" t="s">
        <v>92</v>
      </c>
      <c r="C46" s="66"/>
      <c r="D46" s="66"/>
      <c r="E46" s="66">
        <v>1864005</v>
      </c>
      <c r="F46" s="66">
        <f t="shared" si="6"/>
        <v>1864005</v>
      </c>
      <c r="G46" s="66"/>
      <c r="H46" s="66"/>
    </row>
    <row r="47" spans="1:8" ht="19.5" customHeight="1">
      <c r="A47" s="181"/>
      <c r="B47" s="181"/>
      <c r="C47" s="181"/>
      <c r="D47" s="181"/>
      <c r="E47" s="181"/>
      <c r="F47" s="181"/>
      <c r="G47" s="181"/>
      <c r="H47" s="181"/>
    </row>
    <row r="48" spans="1:8" ht="19.5" customHeight="1">
      <c r="A48" s="6"/>
      <c r="B48" s="68"/>
      <c r="C48" s="6"/>
      <c r="D48" s="6"/>
      <c r="E48" s="6"/>
      <c r="F48" s="6"/>
      <c r="G48" s="6"/>
      <c r="H48" s="6"/>
    </row>
    <row r="49" spans="1:8" ht="18.75">
      <c r="A49" s="6"/>
      <c r="B49" s="68"/>
      <c r="C49" s="6"/>
      <c r="D49" s="6"/>
      <c r="E49" s="6"/>
      <c r="F49" s="6"/>
      <c r="G49" s="6"/>
      <c r="H49" s="6"/>
    </row>
    <row r="50" spans="1:8" ht="18.75">
      <c r="A50" s="6"/>
      <c r="B50" s="69"/>
      <c r="C50" s="6"/>
      <c r="D50" s="6"/>
      <c r="E50" s="6"/>
      <c r="F50" s="6"/>
      <c r="G50" s="6"/>
      <c r="H50" s="6"/>
    </row>
    <row r="51" spans="1:8" ht="18.75">
      <c r="A51" s="6"/>
      <c r="B51" s="70"/>
      <c r="C51" s="6"/>
      <c r="D51" s="6"/>
      <c r="E51" s="6"/>
      <c r="F51" s="6"/>
      <c r="G51" s="6"/>
      <c r="H51" s="6"/>
    </row>
    <row r="52" spans="1:8" ht="18.75">
      <c r="A52" s="15"/>
      <c r="B52" s="68"/>
      <c r="C52" s="6"/>
      <c r="D52" s="6"/>
      <c r="E52" s="6"/>
      <c r="F52" s="6"/>
      <c r="G52" s="6"/>
      <c r="H52" s="6"/>
    </row>
    <row r="53" spans="1:8" ht="18.75">
      <c r="A53" s="50"/>
      <c r="B53" s="68"/>
      <c r="C53" s="6"/>
      <c r="D53" s="6"/>
      <c r="E53" s="6"/>
      <c r="F53" s="6"/>
      <c r="G53" s="6"/>
      <c r="H53" s="6"/>
    </row>
    <row r="54" spans="1:8" ht="18.75">
      <c r="A54" s="50"/>
      <c r="B54" s="68"/>
      <c r="C54" s="6"/>
      <c r="D54" s="6"/>
      <c r="E54" s="6"/>
      <c r="F54" s="6"/>
      <c r="G54" s="6"/>
      <c r="H54" s="6"/>
    </row>
    <row r="55" spans="1:8" ht="18.75">
      <c r="A55" s="50"/>
      <c r="B55" s="50"/>
      <c r="C55" s="50"/>
      <c r="D55" s="50"/>
      <c r="E55" s="50"/>
      <c r="F55" s="50"/>
      <c r="G55" s="50"/>
      <c r="H55" s="50"/>
    </row>
    <row r="56" spans="1:8" ht="18.75">
      <c r="A56" s="50"/>
      <c r="B56" s="50"/>
      <c r="C56" s="50"/>
      <c r="D56" s="50"/>
      <c r="E56" s="50"/>
      <c r="F56" s="50"/>
      <c r="G56" s="50"/>
      <c r="H56" s="50"/>
    </row>
    <row r="57" spans="1:8" ht="18.75">
      <c r="A57" s="50"/>
      <c r="B57" s="50"/>
      <c r="C57" s="50"/>
      <c r="D57" s="50"/>
      <c r="E57" s="50"/>
      <c r="F57" s="50"/>
      <c r="G57" s="50"/>
      <c r="H57" s="50"/>
    </row>
    <row r="58" spans="1:8" ht="22.5" customHeight="1">
      <c r="A58" s="50"/>
      <c r="B58" s="50"/>
      <c r="C58" s="50"/>
      <c r="D58" s="50"/>
      <c r="E58" s="50"/>
      <c r="F58" s="50"/>
      <c r="G58" s="50"/>
      <c r="H58" s="50"/>
    </row>
    <row r="59" spans="1:8" ht="18.75">
      <c r="A59" s="50"/>
      <c r="B59" s="50"/>
      <c r="C59" s="50"/>
      <c r="D59" s="50"/>
      <c r="E59" s="50"/>
      <c r="F59" s="50"/>
      <c r="G59" s="50"/>
      <c r="H59" s="50"/>
    </row>
    <row r="60" spans="1:8" ht="18.75">
      <c r="A60" s="50"/>
      <c r="B60" s="50"/>
      <c r="C60" s="50"/>
      <c r="D60" s="50"/>
      <c r="E60" s="50"/>
      <c r="F60" s="50"/>
      <c r="G60" s="50"/>
      <c r="H60" s="50"/>
    </row>
    <row r="61" spans="1:8" ht="18.75">
      <c r="A61" s="50"/>
      <c r="B61" s="50"/>
      <c r="C61" s="50"/>
      <c r="D61" s="50"/>
      <c r="E61" s="50"/>
      <c r="F61" s="50"/>
      <c r="G61" s="50"/>
      <c r="H61" s="50"/>
    </row>
    <row r="62" spans="1:8" ht="18.75">
      <c r="A62" s="50"/>
      <c r="B62" s="50"/>
      <c r="C62" s="50"/>
      <c r="D62" s="50"/>
      <c r="E62" s="50"/>
      <c r="F62" s="50"/>
      <c r="G62" s="50"/>
      <c r="H62" s="50"/>
    </row>
  </sheetData>
  <mergeCells count="14">
    <mergeCell ref="F6:F7"/>
    <mergeCell ref="G6:G7"/>
    <mergeCell ref="H6:H7"/>
    <mergeCell ref="A47:H47"/>
    <mergeCell ref="G1:H1"/>
    <mergeCell ref="A3:H3"/>
    <mergeCell ref="A5:A7"/>
    <mergeCell ref="B5:B7"/>
    <mergeCell ref="C5:D5"/>
    <mergeCell ref="E5:F5"/>
    <mergeCell ref="G5:H5"/>
    <mergeCell ref="C6:C7"/>
    <mergeCell ref="D6:D7"/>
    <mergeCell ref="E6:E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workbookViewId="0" topLeftCell="A1">
      <selection activeCell="A1" sqref="A1:XFD1048576"/>
    </sheetView>
  </sheetViews>
  <sheetFormatPr defaultColWidth="12.8515625" defaultRowHeight="15"/>
  <cols>
    <col min="1" max="1" width="6.8515625" style="4" customWidth="1"/>
    <col min="2" max="2" width="51.28125" style="4" customWidth="1"/>
    <col min="3" max="11" width="13.7109375" style="4" customWidth="1"/>
    <col min="12" max="16384" width="12.8515625" style="4" customWidth="1"/>
  </cols>
  <sheetData>
    <row r="1" spans="1:12" ht="21" customHeight="1">
      <c r="A1" s="71" t="s">
        <v>48</v>
      </c>
      <c r="B1" s="2"/>
      <c r="C1" s="2"/>
      <c r="D1" s="2"/>
      <c r="E1" s="2"/>
      <c r="F1" s="2"/>
      <c r="G1" s="2"/>
      <c r="H1" s="2"/>
      <c r="I1" s="2"/>
      <c r="J1" s="2"/>
      <c r="K1" s="40" t="s">
        <v>93</v>
      </c>
      <c r="L1" s="1"/>
    </row>
    <row r="2" spans="1:11" ht="31.5" customHeight="1">
      <c r="A2" s="236" t="s">
        <v>191</v>
      </c>
      <c r="B2" s="236"/>
      <c r="C2" s="236"/>
      <c r="D2" s="236"/>
      <c r="E2" s="236"/>
      <c r="F2" s="236"/>
      <c r="G2" s="236"/>
      <c r="H2" s="236"/>
      <c r="I2" s="236"/>
      <c r="J2" s="236"/>
      <c r="K2" s="236"/>
    </row>
    <row r="3" spans="1:13" ht="21" customHeight="1">
      <c r="A3" s="188" t="s">
        <v>41</v>
      </c>
      <c r="B3" s="188"/>
      <c r="C3" s="188"/>
      <c r="D3" s="188"/>
      <c r="E3" s="188"/>
      <c r="F3" s="188"/>
      <c r="G3" s="188"/>
      <c r="H3" s="188"/>
      <c r="I3" s="188"/>
      <c r="J3" s="188"/>
      <c r="K3" s="188"/>
      <c r="L3" s="72"/>
      <c r="M3" s="72"/>
    </row>
    <row r="4" spans="1:11" ht="19.5" customHeight="1">
      <c r="A4" s="67"/>
      <c r="B4" s="67"/>
      <c r="C4" s="67"/>
      <c r="D4" s="67"/>
      <c r="E4" s="67"/>
      <c r="F4" s="67"/>
      <c r="G4" s="67"/>
      <c r="H4" s="67"/>
      <c r="I4" s="67"/>
      <c r="J4" s="67"/>
      <c r="K4" s="41" t="s">
        <v>0</v>
      </c>
    </row>
    <row r="5" spans="1:11" s="73" customFormat="1" ht="21.6" customHeight="1">
      <c r="A5" s="189" t="s">
        <v>1</v>
      </c>
      <c r="B5" s="189" t="s">
        <v>2</v>
      </c>
      <c r="C5" s="187" t="s">
        <v>38</v>
      </c>
      <c r="D5" s="192" t="s">
        <v>94</v>
      </c>
      <c r="E5" s="193"/>
      <c r="F5" s="187" t="s">
        <v>42</v>
      </c>
      <c r="G5" s="192" t="s">
        <v>94</v>
      </c>
      <c r="H5" s="193"/>
      <c r="I5" s="192" t="s">
        <v>50</v>
      </c>
      <c r="J5" s="194"/>
      <c r="K5" s="193"/>
    </row>
    <row r="6" spans="1:11" s="73" customFormat="1" ht="16.5">
      <c r="A6" s="190"/>
      <c r="B6" s="190"/>
      <c r="C6" s="185"/>
      <c r="D6" s="185" t="s">
        <v>95</v>
      </c>
      <c r="E6" s="185" t="s">
        <v>96</v>
      </c>
      <c r="F6" s="185"/>
      <c r="G6" s="185" t="s">
        <v>95</v>
      </c>
      <c r="H6" s="185" t="s">
        <v>96</v>
      </c>
      <c r="I6" s="187" t="s">
        <v>97</v>
      </c>
      <c r="J6" s="185" t="s">
        <v>95</v>
      </c>
      <c r="K6" s="185" t="s">
        <v>96</v>
      </c>
    </row>
    <row r="7" spans="1:11" s="73" customFormat="1" ht="16.5">
      <c r="A7" s="191"/>
      <c r="B7" s="191"/>
      <c r="C7" s="186"/>
      <c r="D7" s="186"/>
      <c r="E7" s="186"/>
      <c r="F7" s="186"/>
      <c r="G7" s="186"/>
      <c r="H7" s="186"/>
      <c r="I7" s="186"/>
      <c r="J7" s="186"/>
      <c r="K7" s="186"/>
    </row>
    <row r="8" spans="1:11" s="6" customFormat="1" ht="22.15" customHeight="1">
      <c r="A8" s="7"/>
      <c r="B8" s="74" t="s">
        <v>16</v>
      </c>
      <c r="C8" s="75">
        <v>12969201</v>
      </c>
      <c r="D8" s="75">
        <v>6845092</v>
      </c>
      <c r="E8" s="75">
        <v>6178109</v>
      </c>
      <c r="F8" s="75">
        <v>14327917</v>
      </c>
      <c r="G8" s="75">
        <v>6559453</v>
      </c>
      <c r="H8" s="75">
        <f>F8-G8</f>
        <v>7768464</v>
      </c>
      <c r="I8" s="76">
        <f>F8/C8*100</f>
        <v>110.47648193593422</v>
      </c>
      <c r="J8" s="76">
        <f>G8/D8*100</f>
        <v>95.82709772198825</v>
      </c>
      <c r="K8" s="23">
        <f>H8/E8*100</f>
        <v>125.7417763267045</v>
      </c>
    </row>
    <row r="9" spans="1:11" s="6" customFormat="1" ht="22.15" customHeight="1">
      <c r="A9" s="8" t="s">
        <v>3</v>
      </c>
      <c r="B9" s="19" t="s">
        <v>98</v>
      </c>
      <c r="C9" s="77">
        <v>10681039</v>
      </c>
      <c r="D9" s="77">
        <v>4529930</v>
      </c>
      <c r="E9" s="77">
        <f aca="true" t="shared" si="0" ref="E9:E31">C9-D9</f>
        <v>6151109</v>
      </c>
      <c r="F9" s="77">
        <v>10036750</v>
      </c>
      <c r="G9" s="77">
        <v>3578571</v>
      </c>
      <c r="H9" s="77">
        <f aca="true" t="shared" si="1" ref="H9:H31">F9-G9</f>
        <v>6458179</v>
      </c>
      <c r="I9" s="28">
        <f aca="true" t="shared" si="2" ref="I9:K30">F9/C9*100</f>
        <v>93.96791828959711</v>
      </c>
      <c r="J9" s="28">
        <f t="shared" si="2"/>
        <v>78.99837304329206</v>
      </c>
      <c r="K9" s="25">
        <f t="shared" si="2"/>
        <v>104.99210792720469</v>
      </c>
    </row>
    <row r="10" spans="1:11" s="15" customFormat="1" ht="22.15" customHeight="1">
      <c r="A10" s="8" t="s">
        <v>6</v>
      </c>
      <c r="B10" s="19" t="s">
        <v>99</v>
      </c>
      <c r="C10" s="77">
        <v>2610490</v>
      </c>
      <c r="D10" s="77">
        <v>2044570</v>
      </c>
      <c r="E10" s="77">
        <f t="shared" si="0"/>
        <v>565920</v>
      </c>
      <c r="F10" s="77">
        <v>1873119</v>
      </c>
      <c r="G10" s="77">
        <v>1402324</v>
      </c>
      <c r="H10" s="77">
        <f t="shared" si="1"/>
        <v>470795</v>
      </c>
      <c r="I10" s="28">
        <f t="shared" si="2"/>
        <v>71.75354052304357</v>
      </c>
      <c r="J10" s="28">
        <f t="shared" si="2"/>
        <v>68.58772260181848</v>
      </c>
      <c r="K10" s="25">
        <f t="shared" si="2"/>
        <v>83.19108707944586</v>
      </c>
    </row>
    <row r="11" spans="1:11" s="15" customFormat="1" ht="22.15" customHeight="1">
      <c r="A11" s="9">
        <v>1</v>
      </c>
      <c r="B11" s="10" t="s">
        <v>100</v>
      </c>
      <c r="C11" s="160">
        <v>2016971</v>
      </c>
      <c r="D11" s="160">
        <v>1208763</v>
      </c>
      <c r="E11" s="160">
        <f t="shared" si="0"/>
        <v>808208</v>
      </c>
      <c r="F11" s="160">
        <v>1736615</v>
      </c>
      <c r="G11" s="160">
        <v>1269820</v>
      </c>
      <c r="H11" s="160"/>
      <c r="I11" s="28">
        <f t="shared" si="2"/>
        <v>86.10014720092653</v>
      </c>
      <c r="J11" s="28">
        <f t="shared" si="2"/>
        <v>105.05119696747833</v>
      </c>
      <c r="K11" s="25">
        <f t="shared" si="2"/>
        <v>0</v>
      </c>
    </row>
    <row r="12" spans="1:11" s="15" customFormat="1" ht="22.15" customHeight="1">
      <c r="A12" s="78"/>
      <c r="B12" s="10" t="s">
        <v>101</v>
      </c>
      <c r="C12" s="160"/>
      <c r="D12" s="160"/>
      <c r="E12" s="160">
        <f t="shared" si="0"/>
        <v>0</v>
      </c>
      <c r="F12" s="160"/>
      <c r="G12" s="160"/>
      <c r="H12" s="160">
        <f t="shared" si="1"/>
        <v>0</v>
      </c>
      <c r="I12" s="28"/>
      <c r="J12" s="28"/>
      <c r="K12" s="25"/>
    </row>
    <row r="13" spans="1:11" s="15" customFormat="1" ht="22.15" customHeight="1">
      <c r="A13" s="58" t="s">
        <v>36</v>
      </c>
      <c r="B13" s="60" t="s">
        <v>102</v>
      </c>
      <c r="C13" s="160">
        <v>175501</v>
      </c>
      <c r="D13" s="160">
        <v>124650</v>
      </c>
      <c r="E13" s="160">
        <f t="shared" si="0"/>
        <v>50851</v>
      </c>
      <c r="F13" s="160">
        <v>165134</v>
      </c>
      <c r="G13" s="160">
        <v>125527</v>
      </c>
      <c r="H13" s="160">
        <f t="shared" si="1"/>
        <v>39607</v>
      </c>
      <c r="I13" s="28">
        <f t="shared" si="2"/>
        <v>94.09291115150342</v>
      </c>
      <c r="J13" s="28">
        <f t="shared" si="2"/>
        <v>100.70356999598877</v>
      </c>
      <c r="K13" s="25">
        <f t="shared" si="2"/>
        <v>77.88834044561563</v>
      </c>
    </row>
    <row r="14" spans="1:11" s="15" customFormat="1" ht="22.15" customHeight="1">
      <c r="A14" s="58" t="s">
        <v>36</v>
      </c>
      <c r="B14" s="60" t="s">
        <v>103</v>
      </c>
      <c r="C14" s="160">
        <v>30036</v>
      </c>
      <c r="D14" s="160">
        <v>30036</v>
      </c>
      <c r="E14" s="160">
        <f t="shared" si="0"/>
        <v>0</v>
      </c>
      <c r="F14" s="160">
        <v>34194</v>
      </c>
      <c r="G14" s="160">
        <v>32373</v>
      </c>
      <c r="H14" s="160">
        <f t="shared" si="1"/>
        <v>1821</v>
      </c>
      <c r="I14" s="28">
        <f t="shared" si="2"/>
        <v>113.84338793447864</v>
      </c>
      <c r="J14" s="28">
        <f t="shared" si="2"/>
        <v>107.78066320415502</v>
      </c>
      <c r="K14" s="25"/>
    </row>
    <row r="15" spans="1:11" s="15" customFormat="1" ht="22.15" customHeight="1">
      <c r="A15" s="9"/>
      <c r="B15" s="10" t="s">
        <v>104</v>
      </c>
      <c r="C15" s="160"/>
      <c r="D15" s="160"/>
      <c r="E15" s="160">
        <f t="shared" si="0"/>
        <v>0</v>
      </c>
      <c r="F15" s="160"/>
      <c r="G15" s="160"/>
      <c r="H15" s="160">
        <f t="shared" si="1"/>
        <v>0</v>
      </c>
      <c r="I15" s="28"/>
      <c r="J15" s="28"/>
      <c r="K15" s="25"/>
    </row>
    <row r="16" spans="1:11" s="15" customFormat="1" ht="22.15" customHeight="1">
      <c r="A16" s="58" t="s">
        <v>36</v>
      </c>
      <c r="B16" s="60" t="s">
        <v>105</v>
      </c>
      <c r="C16" s="160"/>
      <c r="D16" s="160"/>
      <c r="E16" s="160">
        <f t="shared" si="0"/>
        <v>0</v>
      </c>
      <c r="F16" s="160"/>
      <c r="G16" s="160"/>
      <c r="H16" s="160">
        <f t="shared" si="1"/>
        <v>0</v>
      </c>
      <c r="I16" s="28"/>
      <c r="J16" s="28"/>
      <c r="K16" s="25"/>
    </row>
    <row r="17" spans="1:11" s="15" customFormat="1" ht="22.15" customHeight="1">
      <c r="A17" s="58" t="s">
        <v>36</v>
      </c>
      <c r="B17" s="60" t="s">
        <v>106</v>
      </c>
      <c r="C17" s="160"/>
      <c r="D17" s="160"/>
      <c r="E17" s="160">
        <f t="shared" si="0"/>
        <v>0</v>
      </c>
      <c r="F17" s="160"/>
      <c r="G17" s="160"/>
      <c r="H17" s="160">
        <f t="shared" si="1"/>
        <v>0</v>
      </c>
      <c r="I17" s="28"/>
      <c r="J17" s="28"/>
      <c r="K17" s="25"/>
    </row>
    <row r="18" spans="1:11" s="15" customFormat="1" ht="67.9" customHeight="1">
      <c r="A18" s="61">
        <v>2</v>
      </c>
      <c r="B18" s="79" t="s">
        <v>107</v>
      </c>
      <c r="C18" s="160"/>
      <c r="D18" s="160"/>
      <c r="E18" s="160">
        <f t="shared" si="0"/>
        <v>0</v>
      </c>
      <c r="F18" s="160"/>
      <c r="G18" s="160"/>
      <c r="H18" s="160">
        <f t="shared" si="1"/>
        <v>0</v>
      </c>
      <c r="I18" s="28"/>
      <c r="J18" s="28"/>
      <c r="K18" s="25"/>
    </row>
    <row r="19" spans="1:11" s="15" customFormat="1" ht="22.15" customHeight="1">
      <c r="A19" s="9">
        <v>3</v>
      </c>
      <c r="B19" s="10" t="s">
        <v>108</v>
      </c>
      <c r="C19" s="162"/>
      <c r="D19" s="162"/>
      <c r="E19" s="162">
        <f t="shared" si="0"/>
        <v>0</v>
      </c>
      <c r="F19" s="162"/>
      <c r="G19" s="162"/>
      <c r="H19" s="162">
        <f t="shared" si="1"/>
        <v>0</v>
      </c>
      <c r="I19" s="28"/>
      <c r="J19" s="28"/>
      <c r="K19" s="25"/>
    </row>
    <row r="20" spans="1:11" s="6" customFormat="1" ht="22.15" customHeight="1">
      <c r="A20" s="8" t="s">
        <v>9</v>
      </c>
      <c r="B20" s="19" t="s">
        <v>18</v>
      </c>
      <c r="C20" s="77">
        <v>7870297</v>
      </c>
      <c r="D20" s="77">
        <v>2398151</v>
      </c>
      <c r="E20" s="77">
        <f t="shared" si="0"/>
        <v>5472146</v>
      </c>
      <c r="F20" s="77">
        <v>8160668</v>
      </c>
      <c r="G20" s="77">
        <v>2173284</v>
      </c>
      <c r="H20" s="77">
        <f t="shared" si="1"/>
        <v>5987384</v>
      </c>
      <c r="I20" s="28">
        <f t="shared" si="2"/>
        <v>103.68945415909971</v>
      </c>
      <c r="J20" s="28">
        <f t="shared" si="2"/>
        <v>90.62331771435576</v>
      </c>
      <c r="K20" s="25">
        <f t="shared" si="2"/>
        <v>109.41564790120732</v>
      </c>
    </row>
    <row r="21" spans="1:11" s="6" customFormat="1" ht="22.15" customHeight="1">
      <c r="A21" s="8"/>
      <c r="B21" s="30" t="s">
        <v>109</v>
      </c>
      <c r="C21" s="19"/>
      <c r="D21" s="59"/>
      <c r="E21" s="59">
        <f t="shared" si="0"/>
        <v>0</v>
      </c>
      <c r="F21" s="19"/>
      <c r="G21" s="59"/>
      <c r="H21" s="59">
        <f t="shared" si="1"/>
        <v>0</v>
      </c>
      <c r="I21" s="28"/>
      <c r="J21" s="28"/>
      <c r="K21" s="25"/>
    </row>
    <row r="22" spans="1:11" s="6" customFormat="1" ht="22.15" customHeight="1">
      <c r="A22" s="81">
        <v>1</v>
      </c>
      <c r="B22" s="82" t="s">
        <v>110</v>
      </c>
      <c r="C22" s="160">
        <v>3669716</v>
      </c>
      <c r="D22" s="80">
        <v>609094</v>
      </c>
      <c r="E22" s="80">
        <f t="shared" si="0"/>
        <v>3060622</v>
      </c>
      <c r="F22" s="160">
        <v>3743439</v>
      </c>
      <c r="G22" s="80">
        <v>592323</v>
      </c>
      <c r="H22" s="80">
        <f t="shared" si="1"/>
        <v>3151116</v>
      </c>
      <c r="I22" s="28">
        <f t="shared" si="2"/>
        <v>102.00895655140616</v>
      </c>
      <c r="J22" s="28">
        <f t="shared" si="2"/>
        <v>97.24656621145505</v>
      </c>
      <c r="K22" s="25">
        <f t="shared" si="2"/>
        <v>102.95671925510565</v>
      </c>
    </row>
    <row r="23" spans="1:11" s="6" customFormat="1" ht="22.15" customHeight="1">
      <c r="A23" s="81">
        <v>2</v>
      </c>
      <c r="B23" s="82" t="s">
        <v>111</v>
      </c>
      <c r="C23" s="160">
        <v>19540</v>
      </c>
      <c r="D23" s="80">
        <v>15900</v>
      </c>
      <c r="E23" s="80">
        <f t="shared" si="0"/>
        <v>3640</v>
      </c>
      <c r="F23" s="160">
        <v>21345</v>
      </c>
      <c r="G23" s="80">
        <v>15762</v>
      </c>
      <c r="H23" s="80">
        <f t="shared" si="1"/>
        <v>5583</v>
      </c>
      <c r="I23" s="28">
        <f t="shared" si="2"/>
        <v>109.23746161719549</v>
      </c>
      <c r="J23" s="28">
        <f t="shared" si="2"/>
        <v>99.13207547169812</v>
      </c>
      <c r="K23" s="25">
        <f t="shared" si="2"/>
        <v>153.37912087912088</v>
      </c>
    </row>
    <row r="24" spans="1:11" s="6" customFormat="1" ht="34.5" customHeight="1">
      <c r="A24" s="83" t="s">
        <v>12</v>
      </c>
      <c r="B24" s="84" t="s">
        <v>19</v>
      </c>
      <c r="C24" s="77">
        <v>2800</v>
      </c>
      <c r="D24" s="77">
        <v>2800</v>
      </c>
      <c r="E24" s="77">
        <f t="shared" si="0"/>
        <v>0</v>
      </c>
      <c r="F24" s="77">
        <v>1663</v>
      </c>
      <c r="G24" s="77">
        <v>1663</v>
      </c>
      <c r="H24" s="77">
        <f t="shared" si="1"/>
        <v>0</v>
      </c>
      <c r="I24" s="28">
        <f t="shared" si="2"/>
        <v>59.392857142857146</v>
      </c>
      <c r="J24" s="28">
        <f t="shared" si="2"/>
        <v>59.392857142857146</v>
      </c>
      <c r="K24" s="25"/>
    </row>
    <row r="25" spans="1:11" s="6" customFormat="1" ht="22.15" customHeight="1">
      <c r="A25" s="8" t="s">
        <v>88</v>
      </c>
      <c r="B25" s="19" t="s">
        <v>20</v>
      </c>
      <c r="C25" s="77">
        <v>1300</v>
      </c>
      <c r="D25" s="77">
        <v>1300</v>
      </c>
      <c r="E25" s="77">
        <f t="shared" si="0"/>
        <v>0</v>
      </c>
      <c r="F25" s="77">
        <v>1300</v>
      </c>
      <c r="G25" s="77">
        <v>1300</v>
      </c>
      <c r="H25" s="77">
        <f t="shared" si="1"/>
        <v>0</v>
      </c>
      <c r="I25" s="28">
        <f t="shared" si="2"/>
        <v>100</v>
      </c>
      <c r="J25" s="28">
        <f t="shared" si="2"/>
        <v>100</v>
      </c>
      <c r="K25" s="25"/>
    </row>
    <row r="26" spans="1:11" s="6" customFormat="1" ht="22.15" customHeight="1">
      <c r="A26" s="8" t="s">
        <v>112</v>
      </c>
      <c r="B26" s="19" t="s">
        <v>21</v>
      </c>
      <c r="C26" s="77">
        <v>196152</v>
      </c>
      <c r="D26" s="77">
        <v>83109</v>
      </c>
      <c r="E26" s="77">
        <f t="shared" si="0"/>
        <v>113043</v>
      </c>
      <c r="F26" s="77"/>
      <c r="G26" s="77"/>
      <c r="H26" s="77">
        <f t="shared" si="1"/>
        <v>0</v>
      </c>
      <c r="I26" s="28">
        <f t="shared" si="2"/>
        <v>0</v>
      </c>
      <c r="J26" s="28">
        <f t="shared" si="2"/>
        <v>0</v>
      </c>
      <c r="K26" s="25"/>
    </row>
    <row r="27" spans="1:11" s="6" customFormat="1" ht="22.15" customHeight="1">
      <c r="A27" s="8" t="s">
        <v>113</v>
      </c>
      <c r="B27" s="85" t="s">
        <v>22</v>
      </c>
      <c r="C27" s="77"/>
      <c r="D27" s="77"/>
      <c r="E27" s="77">
        <f t="shared" si="0"/>
        <v>0</v>
      </c>
      <c r="F27" s="77"/>
      <c r="G27" s="77"/>
      <c r="H27" s="77">
        <f t="shared" si="1"/>
        <v>0</v>
      </c>
      <c r="I27" s="85"/>
      <c r="J27" s="85"/>
      <c r="K27" s="80"/>
    </row>
    <row r="28" spans="1:11" s="6" customFormat="1" ht="22.15" customHeight="1">
      <c r="A28" s="8" t="s">
        <v>4</v>
      </c>
      <c r="B28" s="86" t="s">
        <v>114</v>
      </c>
      <c r="C28" s="77">
        <f>C29+C30</f>
        <v>2315162</v>
      </c>
      <c r="D28" s="77">
        <f>D29+D30</f>
        <v>2315162</v>
      </c>
      <c r="E28" s="77">
        <f t="shared" si="0"/>
        <v>0</v>
      </c>
      <c r="F28" s="77">
        <f>F29+F30</f>
        <v>2573937</v>
      </c>
      <c r="G28" s="77">
        <f>G29+G30</f>
        <v>1719592</v>
      </c>
      <c r="H28" s="77">
        <f t="shared" si="1"/>
        <v>854345</v>
      </c>
      <c r="I28" s="237">
        <f t="shared" si="2"/>
        <v>111.17740356830322</v>
      </c>
      <c r="J28" s="237">
        <f t="shared" si="2"/>
        <v>74.27523430325826</v>
      </c>
      <c r="K28" s="80"/>
    </row>
    <row r="29" spans="1:11" s="6" customFormat="1" ht="22.15" customHeight="1">
      <c r="A29" s="8" t="s">
        <v>6</v>
      </c>
      <c r="B29" s="19" t="s">
        <v>24</v>
      </c>
      <c r="C29" s="77">
        <v>972656</v>
      </c>
      <c r="D29" s="77">
        <v>972656</v>
      </c>
      <c r="E29" s="77">
        <f t="shared" si="0"/>
        <v>0</v>
      </c>
      <c r="F29" s="77">
        <v>982672</v>
      </c>
      <c r="G29" s="77">
        <v>175196</v>
      </c>
      <c r="H29" s="77">
        <f t="shared" si="1"/>
        <v>807476</v>
      </c>
      <c r="I29" s="238">
        <f t="shared" si="2"/>
        <v>101.02975769439556</v>
      </c>
      <c r="J29" s="238">
        <f t="shared" si="2"/>
        <v>18.012123505124116</v>
      </c>
      <c r="K29" s="80"/>
    </row>
    <row r="30" spans="1:11" s="6" customFormat="1" ht="22.15" customHeight="1">
      <c r="A30" s="8" t="s">
        <v>9</v>
      </c>
      <c r="B30" s="19" t="s">
        <v>25</v>
      </c>
      <c r="C30" s="77">
        <v>1342506</v>
      </c>
      <c r="D30" s="77">
        <v>1342506</v>
      </c>
      <c r="E30" s="77">
        <f t="shared" si="0"/>
        <v>0</v>
      </c>
      <c r="F30" s="77">
        <v>1591265</v>
      </c>
      <c r="G30" s="77">
        <v>1544396</v>
      </c>
      <c r="H30" s="77">
        <f t="shared" si="1"/>
        <v>46869</v>
      </c>
      <c r="I30" s="238">
        <f t="shared" si="2"/>
        <v>118.5294516374601</v>
      </c>
      <c r="J30" s="238">
        <f t="shared" si="2"/>
        <v>115.03829405604147</v>
      </c>
      <c r="K30" s="80"/>
    </row>
    <row r="31" spans="1:11" ht="21" customHeight="1">
      <c r="A31" s="26" t="s">
        <v>27</v>
      </c>
      <c r="B31" s="87" t="s">
        <v>115</v>
      </c>
      <c r="C31" s="239"/>
      <c r="D31" s="239"/>
      <c r="E31" s="239">
        <f t="shared" si="0"/>
        <v>0</v>
      </c>
      <c r="F31" s="239">
        <v>1573001</v>
      </c>
      <c r="G31" s="239">
        <v>1158658</v>
      </c>
      <c r="H31" s="239">
        <f t="shared" si="1"/>
        <v>414343</v>
      </c>
      <c r="I31" s="240"/>
      <c r="J31" s="240"/>
      <c r="K31" s="165"/>
    </row>
    <row r="32" spans="1:11" ht="18.75">
      <c r="A32" s="6"/>
      <c r="B32" s="6"/>
      <c r="C32" s="6"/>
      <c r="D32" s="6"/>
      <c r="E32" s="6"/>
      <c r="F32" s="6"/>
      <c r="G32" s="6"/>
      <c r="H32" s="6"/>
      <c r="I32" s="6"/>
      <c r="J32" s="6"/>
      <c r="K32" s="6"/>
    </row>
    <row r="33" spans="1:11" ht="18.75">
      <c r="A33" s="6"/>
      <c r="B33" s="6"/>
      <c r="C33" s="6"/>
      <c r="D33" s="6"/>
      <c r="E33" s="6"/>
      <c r="F33" s="6"/>
      <c r="G33" s="6"/>
      <c r="H33" s="6"/>
      <c r="I33" s="6"/>
      <c r="J33" s="6"/>
      <c r="K33" s="6"/>
    </row>
    <row r="34" spans="1:11" ht="18.75">
      <c r="A34" s="6"/>
      <c r="B34" s="6"/>
      <c r="C34" s="6"/>
      <c r="D34" s="6"/>
      <c r="E34" s="6"/>
      <c r="F34" s="6"/>
      <c r="G34" s="6"/>
      <c r="H34" s="6"/>
      <c r="I34" s="6"/>
      <c r="J34" s="6"/>
      <c r="K34" s="6"/>
    </row>
    <row r="35" spans="1:11" ht="18.75">
      <c r="A35" s="6"/>
      <c r="B35" s="6"/>
      <c r="C35" s="6"/>
      <c r="D35" s="6"/>
      <c r="E35" s="6"/>
      <c r="F35" s="6"/>
      <c r="G35" s="6"/>
      <c r="H35" s="6"/>
      <c r="I35" s="6"/>
      <c r="J35" s="6"/>
      <c r="K35" s="6"/>
    </row>
  </sheetData>
  <mergeCells count="16">
    <mergeCell ref="A2:K2"/>
    <mergeCell ref="A3:K3"/>
    <mergeCell ref="A5:A7"/>
    <mergeCell ref="B5:B7"/>
    <mergeCell ref="C5:C7"/>
    <mergeCell ref="D5:E5"/>
    <mergeCell ref="F5:F7"/>
    <mergeCell ref="G5:H5"/>
    <mergeCell ref="I5:K5"/>
    <mergeCell ref="D6:D7"/>
    <mergeCell ref="E6:E7"/>
    <mergeCell ref="G6:G7"/>
    <mergeCell ref="H6:H7"/>
    <mergeCell ref="I6:I7"/>
    <mergeCell ref="J6:J7"/>
    <mergeCell ref="K6:K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topLeftCell="A1">
      <selection activeCell="A1" sqref="A1:XFD1048576"/>
    </sheetView>
  </sheetViews>
  <sheetFormatPr defaultColWidth="11.7109375" defaultRowHeight="15"/>
  <cols>
    <col min="1" max="1" width="10.140625" style="89" customWidth="1"/>
    <col min="2" max="2" width="74.421875" style="89" customWidth="1"/>
    <col min="3" max="4" width="16.28125" style="89" customWidth="1"/>
    <col min="5" max="5" width="16.28125" style="132" customWidth="1"/>
    <col min="6" max="16384" width="11.7109375" style="89" customWidth="1"/>
  </cols>
  <sheetData>
    <row r="1" spans="1:5" ht="15">
      <c r="A1" s="71" t="s">
        <v>48</v>
      </c>
      <c r="E1" s="90" t="s">
        <v>116</v>
      </c>
    </row>
    <row r="2" spans="1:5" ht="15">
      <c r="A2" s="91"/>
      <c r="E2" s="92"/>
    </row>
    <row r="3" spans="1:5" ht="15">
      <c r="A3" s="195" t="s">
        <v>192</v>
      </c>
      <c r="B3" s="195"/>
      <c r="C3" s="195"/>
      <c r="D3" s="195"/>
      <c r="E3" s="195"/>
    </row>
    <row r="4" spans="1:5" ht="15">
      <c r="A4" s="196" t="s">
        <v>41</v>
      </c>
      <c r="B4" s="196"/>
      <c r="C4" s="196"/>
      <c r="D4" s="196"/>
      <c r="E4" s="196"/>
    </row>
    <row r="5" spans="1:5" ht="15">
      <c r="A5" s="93"/>
      <c r="B5" s="93"/>
      <c r="C5" s="93"/>
      <c r="D5" s="93"/>
      <c r="E5" s="93"/>
    </row>
    <row r="6" spans="1:5" ht="15">
      <c r="A6" s="94"/>
      <c r="B6" s="95"/>
      <c r="C6" s="95"/>
      <c r="D6" s="95"/>
      <c r="E6" s="96" t="s">
        <v>0</v>
      </c>
    </row>
    <row r="7" spans="1:5" s="99" customFormat="1" ht="41.25" customHeight="1">
      <c r="A7" s="97" t="s">
        <v>1</v>
      </c>
      <c r="B7" s="97" t="s">
        <v>2</v>
      </c>
      <c r="C7" s="97" t="s">
        <v>38</v>
      </c>
      <c r="D7" s="97" t="s">
        <v>42</v>
      </c>
      <c r="E7" s="98" t="s">
        <v>50</v>
      </c>
    </row>
    <row r="8" spans="1:5" s="103" customFormat="1" ht="18" customHeight="1">
      <c r="A8" s="100"/>
      <c r="B8" s="101" t="s">
        <v>117</v>
      </c>
      <c r="C8" s="241">
        <f>C9+C10+C43</f>
        <v>9527109</v>
      </c>
      <c r="D8" s="241">
        <f>D9+D10</f>
        <v>11636034</v>
      </c>
      <c r="E8" s="102">
        <f>D8/C8*100</f>
        <v>122.13604357838248</v>
      </c>
    </row>
    <row r="9" spans="1:5" s="103" customFormat="1" ht="18" customHeight="1">
      <c r="A9" s="104" t="s">
        <v>3</v>
      </c>
      <c r="B9" s="105" t="s">
        <v>118</v>
      </c>
      <c r="C9" s="242">
        <v>4997179</v>
      </c>
      <c r="D9" s="242">
        <v>6285526</v>
      </c>
      <c r="E9" s="107">
        <f aca="true" t="shared" si="0" ref="E9:E41">D9/C9*100</f>
        <v>125.78148591435287</v>
      </c>
    </row>
    <row r="10" spans="1:5" s="103" customFormat="1" ht="18" customHeight="1">
      <c r="A10" s="104" t="s">
        <v>4</v>
      </c>
      <c r="B10" s="105" t="s">
        <v>119</v>
      </c>
      <c r="C10" s="242">
        <v>4529930</v>
      </c>
      <c r="D10" s="242">
        <v>5350508</v>
      </c>
      <c r="E10" s="107">
        <f t="shared" si="0"/>
        <v>118.11458455207917</v>
      </c>
    </row>
    <row r="11" spans="1:5" s="103" customFormat="1" ht="18" customHeight="1">
      <c r="A11" s="108"/>
      <c r="B11" s="109" t="s">
        <v>109</v>
      </c>
      <c r="C11" s="243"/>
      <c r="D11" s="243"/>
      <c r="E11" s="107"/>
    </row>
    <row r="12" spans="1:5" s="103" customFormat="1" ht="18" customHeight="1">
      <c r="A12" s="108" t="s">
        <v>6</v>
      </c>
      <c r="B12" s="110" t="s">
        <v>99</v>
      </c>
      <c r="C12" s="242">
        <v>2044570</v>
      </c>
      <c r="D12" s="242">
        <v>2916401</v>
      </c>
      <c r="E12" s="107">
        <f t="shared" si="0"/>
        <v>142.64128887736786</v>
      </c>
    </row>
    <row r="13" spans="1:5" s="103" customFormat="1" ht="18" customHeight="1">
      <c r="A13" s="111">
        <v>1</v>
      </c>
      <c r="B13" s="112" t="s">
        <v>100</v>
      </c>
      <c r="C13" s="113"/>
      <c r="D13" s="113">
        <v>2783897</v>
      </c>
      <c r="E13" s="107"/>
    </row>
    <row r="14" spans="1:5" s="103" customFormat="1" ht="18" customHeight="1">
      <c r="A14" s="111"/>
      <c r="B14" s="114" t="s">
        <v>109</v>
      </c>
      <c r="C14" s="115"/>
      <c r="D14" s="115"/>
      <c r="E14" s="107"/>
    </row>
    <row r="15" spans="1:5" s="103" customFormat="1" ht="18" customHeight="1">
      <c r="A15" s="116" t="s">
        <v>120</v>
      </c>
      <c r="B15" s="117" t="s">
        <v>110</v>
      </c>
      <c r="C15" s="118"/>
      <c r="D15" s="118">
        <v>152466</v>
      </c>
      <c r="E15" s="107"/>
    </row>
    <row r="16" spans="1:5" s="103" customFormat="1" ht="18" customHeight="1">
      <c r="A16" s="116" t="s">
        <v>121</v>
      </c>
      <c r="B16" s="117" t="s">
        <v>111</v>
      </c>
      <c r="C16" s="118"/>
      <c r="D16" s="118">
        <v>34194</v>
      </c>
      <c r="E16" s="107"/>
    </row>
    <row r="17" spans="1:5" s="103" customFormat="1" ht="18" customHeight="1">
      <c r="A17" s="116" t="s">
        <v>122</v>
      </c>
      <c r="B17" s="117" t="s">
        <v>123</v>
      </c>
      <c r="C17" s="118"/>
      <c r="D17" s="118">
        <v>206650</v>
      </c>
      <c r="E17" s="107"/>
    </row>
    <row r="18" spans="1:5" s="103" customFormat="1" ht="18" customHeight="1">
      <c r="A18" s="116" t="s">
        <v>124</v>
      </c>
      <c r="B18" s="117" t="s">
        <v>125</v>
      </c>
      <c r="C18" s="118"/>
      <c r="D18" s="118">
        <v>33502</v>
      </c>
      <c r="E18" s="107"/>
    </row>
    <row r="19" spans="1:5" s="103" customFormat="1" ht="18" customHeight="1">
      <c r="A19" s="116" t="s">
        <v>126</v>
      </c>
      <c r="B19" s="117" t="s">
        <v>127</v>
      </c>
      <c r="C19" s="118"/>
      <c r="D19" s="118">
        <v>24493</v>
      </c>
      <c r="E19" s="107"/>
    </row>
    <row r="20" spans="1:5" s="103" customFormat="1" ht="18" customHeight="1">
      <c r="A20" s="116" t="s">
        <v>128</v>
      </c>
      <c r="B20" s="117" t="s">
        <v>129</v>
      </c>
      <c r="C20" s="118"/>
      <c r="D20" s="118">
        <v>2000</v>
      </c>
      <c r="E20" s="107"/>
    </row>
    <row r="21" spans="1:5" s="103" customFormat="1" ht="18" customHeight="1">
      <c r="A21" s="116" t="s">
        <v>130</v>
      </c>
      <c r="B21" s="117" t="s">
        <v>131</v>
      </c>
      <c r="C21" s="118"/>
      <c r="D21" s="118">
        <v>1505</v>
      </c>
      <c r="E21" s="107"/>
    </row>
    <row r="22" spans="1:5" s="103" customFormat="1" ht="18" customHeight="1">
      <c r="A22" s="116" t="s">
        <v>132</v>
      </c>
      <c r="B22" s="117" t="s">
        <v>133</v>
      </c>
      <c r="C22" s="118"/>
      <c r="D22" s="118">
        <v>2182740</v>
      </c>
      <c r="E22" s="107"/>
    </row>
    <row r="23" spans="1:5" s="103" customFormat="1" ht="18" customHeight="1">
      <c r="A23" s="116" t="s">
        <v>134</v>
      </c>
      <c r="B23" s="117" t="s">
        <v>135</v>
      </c>
      <c r="C23" s="118"/>
      <c r="D23" s="118">
        <v>90935</v>
      </c>
      <c r="E23" s="107"/>
    </row>
    <row r="24" spans="1:5" s="103" customFormat="1" ht="18" customHeight="1">
      <c r="A24" s="116" t="s">
        <v>136</v>
      </c>
      <c r="B24" s="117" t="s">
        <v>137</v>
      </c>
      <c r="C24" s="118"/>
      <c r="D24" s="118">
        <v>23991</v>
      </c>
      <c r="E24" s="107"/>
    </row>
    <row r="25" spans="1:5" s="103" customFormat="1" ht="47.25">
      <c r="A25" s="119">
        <v>2</v>
      </c>
      <c r="B25" s="120" t="s">
        <v>107</v>
      </c>
      <c r="C25" s="118"/>
      <c r="D25" s="118">
        <v>114000</v>
      </c>
      <c r="E25" s="107"/>
    </row>
    <row r="26" spans="1:5" s="103" customFormat="1" ht="18" customHeight="1">
      <c r="A26" s="111">
        <v>3</v>
      </c>
      <c r="B26" s="112" t="s">
        <v>108</v>
      </c>
      <c r="C26" s="113"/>
      <c r="D26" s="113">
        <v>18504</v>
      </c>
      <c r="E26" s="107"/>
    </row>
    <row r="27" spans="1:5" s="103" customFormat="1" ht="18" customHeight="1">
      <c r="A27" s="108" t="s">
        <v>9</v>
      </c>
      <c r="B27" s="110" t="s">
        <v>18</v>
      </c>
      <c r="C27" s="106">
        <v>2398151</v>
      </c>
      <c r="D27" s="106">
        <v>2378798</v>
      </c>
      <c r="E27" s="244">
        <f t="shared" si="0"/>
        <v>99.1930032762741</v>
      </c>
    </row>
    <row r="28" spans="1:5" ht="18" customHeight="1">
      <c r="A28" s="121"/>
      <c r="B28" s="122" t="s">
        <v>109</v>
      </c>
      <c r="C28" s="123"/>
      <c r="D28" s="123"/>
      <c r="E28" s="124"/>
    </row>
    <row r="29" spans="1:5" ht="18" customHeight="1">
      <c r="A29" s="121">
        <v>1</v>
      </c>
      <c r="B29" s="117" t="s">
        <v>110</v>
      </c>
      <c r="C29" s="245">
        <v>609094</v>
      </c>
      <c r="D29" s="245">
        <v>628249</v>
      </c>
      <c r="E29" s="124">
        <f t="shared" si="0"/>
        <v>103.14483478740554</v>
      </c>
    </row>
    <row r="30" spans="1:5" ht="18" customHeight="1">
      <c r="A30" s="121">
        <f aca="true" t="shared" si="1" ref="A30:A38">+A29+1</f>
        <v>2</v>
      </c>
      <c r="B30" s="117" t="s">
        <v>111</v>
      </c>
      <c r="C30" s="245">
        <v>15900</v>
      </c>
      <c r="D30" s="245">
        <v>17297</v>
      </c>
      <c r="E30" s="124">
        <f t="shared" si="0"/>
        <v>108.78616352201259</v>
      </c>
    </row>
    <row r="31" spans="1:5" ht="18" customHeight="1">
      <c r="A31" s="121">
        <f t="shared" si="1"/>
        <v>3</v>
      </c>
      <c r="B31" s="117" t="s">
        <v>123</v>
      </c>
      <c r="C31" s="245">
        <v>845136</v>
      </c>
      <c r="D31" s="245">
        <v>737036</v>
      </c>
      <c r="E31" s="124">
        <f t="shared" si="0"/>
        <v>87.20915923590996</v>
      </c>
    </row>
    <row r="32" spans="1:5" ht="18" customHeight="1">
      <c r="A32" s="121">
        <f t="shared" si="1"/>
        <v>4</v>
      </c>
      <c r="B32" s="117" t="s">
        <v>125</v>
      </c>
      <c r="C32" s="245">
        <v>28409</v>
      </c>
      <c r="D32" s="245">
        <v>32970</v>
      </c>
      <c r="E32" s="124">
        <f t="shared" si="0"/>
        <v>116.0547713752684</v>
      </c>
    </row>
    <row r="33" spans="1:5" ht="18" customHeight="1">
      <c r="A33" s="121">
        <f t="shared" si="1"/>
        <v>5</v>
      </c>
      <c r="B33" s="117" t="s">
        <v>127</v>
      </c>
      <c r="C33" s="245">
        <v>31377</v>
      </c>
      <c r="D33" s="245">
        <v>33657</v>
      </c>
      <c r="E33" s="124">
        <f t="shared" si="0"/>
        <v>107.26646906970075</v>
      </c>
    </row>
    <row r="34" spans="1:5" ht="18" customHeight="1">
      <c r="A34" s="121">
        <f t="shared" si="1"/>
        <v>6</v>
      </c>
      <c r="B34" s="117" t="s">
        <v>129</v>
      </c>
      <c r="C34" s="245">
        <v>1900</v>
      </c>
      <c r="D34" s="245">
        <v>1415</v>
      </c>
      <c r="E34" s="124">
        <f t="shared" si="0"/>
        <v>74.47368421052632</v>
      </c>
    </row>
    <row r="35" spans="1:5" ht="18" customHeight="1">
      <c r="A35" s="121">
        <f t="shared" si="1"/>
        <v>7</v>
      </c>
      <c r="B35" s="117" t="s">
        <v>131</v>
      </c>
      <c r="C35" s="245">
        <v>5000</v>
      </c>
      <c r="D35" s="245">
        <v>5848</v>
      </c>
      <c r="E35" s="124">
        <f t="shared" si="0"/>
        <v>116.96</v>
      </c>
    </row>
    <row r="36" spans="1:5" ht="18" customHeight="1">
      <c r="A36" s="121">
        <f t="shared" si="1"/>
        <v>8</v>
      </c>
      <c r="B36" s="117" t="s">
        <v>133</v>
      </c>
      <c r="C36" s="245">
        <v>231826</v>
      </c>
      <c r="D36" s="245">
        <v>300402</v>
      </c>
      <c r="E36" s="124">
        <f t="shared" si="0"/>
        <v>129.58080629437598</v>
      </c>
    </row>
    <row r="37" spans="1:5" ht="18" customHeight="1">
      <c r="A37" s="121">
        <f t="shared" si="1"/>
        <v>9</v>
      </c>
      <c r="B37" s="117" t="s">
        <v>135</v>
      </c>
      <c r="C37" s="245">
        <v>455417</v>
      </c>
      <c r="D37" s="245">
        <v>475546</v>
      </c>
      <c r="E37" s="124">
        <f t="shared" si="0"/>
        <v>104.41990527362834</v>
      </c>
    </row>
    <row r="38" spans="1:5" ht="18" customHeight="1">
      <c r="A38" s="121">
        <f t="shared" si="1"/>
        <v>10</v>
      </c>
      <c r="B38" s="117" t="s">
        <v>137</v>
      </c>
      <c r="C38" s="245">
        <v>54365</v>
      </c>
      <c r="D38" s="245">
        <v>54345</v>
      </c>
      <c r="E38" s="124">
        <f t="shared" si="0"/>
        <v>99.96321162512646</v>
      </c>
    </row>
    <row r="39" spans="1:5" ht="18" customHeight="1">
      <c r="A39" s="108" t="s">
        <v>12</v>
      </c>
      <c r="B39" s="125" t="s">
        <v>19</v>
      </c>
      <c r="C39" s="118">
        <v>2800</v>
      </c>
      <c r="D39" s="118">
        <v>1663</v>
      </c>
      <c r="E39" s="124">
        <f t="shared" si="0"/>
        <v>59.392857142857146</v>
      </c>
    </row>
    <row r="40" spans="1:5" ht="18" customHeight="1">
      <c r="A40" s="126" t="s">
        <v>88</v>
      </c>
      <c r="B40" s="125" t="s">
        <v>20</v>
      </c>
      <c r="C40" s="118">
        <v>1300</v>
      </c>
      <c r="D40" s="118">
        <v>1300</v>
      </c>
      <c r="E40" s="124">
        <f t="shared" si="0"/>
        <v>100</v>
      </c>
    </row>
    <row r="41" spans="1:5" ht="18" customHeight="1">
      <c r="A41" s="126" t="s">
        <v>112</v>
      </c>
      <c r="B41" s="125" t="s">
        <v>21</v>
      </c>
      <c r="C41" s="118">
        <v>83109</v>
      </c>
      <c r="D41" s="118"/>
      <c r="E41" s="124">
        <f t="shared" si="0"/>
        <v>0</v>
      </c>
    </row>
    <row r="42" spans="1:5" s="103" customFormat="1" ht="18" customHeight="1">
      <c r="A42" s="126" t="s">
        <v>113</v>
      </c>
      <c r="B42" s="125" t="s">
        <v>22</v>
      </c>
      <c r="C42" s="127"/>
      <c r="D42" s="127"/>
      <c r="E42" s="107"/>
    </row>
    <row r="43" spans="1:5" s="103" customFormat="1" ht="18" customHeight="1">
      <c r="A43" s="128" t="s">
        <v>27</v>
      </c>
      <c r="B43" s="129" t="s">
        <v>115</v>
      </c>
      <c r="C43" s="130"/>
      <c r="D43" s="246">
        <v>1158658</v>
      </c>
      <c r="E43" s="131"/>
    </row>
  </sheetData>
  <mergeCells count="2">
    <mergeCell ref="A3:E3"/>
    <mergeCell ref="A4:E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workbookViewId="0" topLeftCell="A1">
      <selection activeCell="A1" sqref="A1:XFD1048576"/>
    </sheetView>
  </sheetViews>
  <sheetFormatPr defaultColWidth="12.8515625" defaultRowHeight="15"/>
  <cols>
    <col min="1" max="1" width="7.7109375" style="45" customWidth="1"/>
    <col min="2" max="2" width="34.00390625" style="45" customWidth="1"/>
    <col min="3" max="6" width="11.57421875" style="45" customWidth="1"/>
    <col min="7" max="14" width="11.7109375" style="45" customWidth="1"/>
    <col min="15" max="17" width="11.57421875" style="45" customWidth="1"/>
    <col min="18" max="18" width="11.7109375" style="45" customWidth="1"/>
    <col min="19" max="16384" width="12.8515625" style="45" customWidth="1"/>
  </cols>
  <sheetData>
    <row r="1" spans="1:19" ht="18.75">
      <c r="A1" s="1" t="s">
        <v>48</v>
      </c>
      <c r="B1" s="1"/>
      <c r="C1" s="1"/>
      <c r="D1" s="1"/>
      <c r="E1" s="1"/>
      <c r="F1" s="1"/>
      <c r="G1" s="43"/>
      <c r="H1" s="44"/>
      <c r="I1" s="44"/>
      <c r="J1" s="133"/>
      <c r="K1" s="43"/>
      <c r="L1" s="44"/>
      <c r="M1" s="44"/>
      <c r="N1" s="44"/>
      <c r="O1" s="1"/>
      <c r="P1" s="1"/>
      <c r="Q1" s="40" t="s">
        <v>138</v>
      </c>
      <c r="R1" s="133"/>
      <c r="S1" s="1"/>
    </row>
    <row r="2" spans="1:18" ht="20.25">
      <c r="A2" s="46" t="s">
        <v>193</v>
      </c>
      <c r="B2" s="47"/>
      <c r="C2" s="47"/>
      <c r="D2" s="47"/>
      <c r="E2" s="47"/>
      <c r="F2" s="48"/>
      <c r="G2" s="48"/>
      <c r="H2" s="48"/>
      <c r="I2" s="48"/>
      <c r="J2" s="48"/>
      <c r="K2" s="48"/>
      <c r="L2" s="48"/>
      <c r="M2" s="48"/>
      <c r="N2" s="48"/>
      <c r="O2" s="47"/>
      <c r="P2" s="47"/>
      <c r="Q2" s="47"/>
      <c r="R2" s="48"/>
    </row>
    <row r="3" spans="1:18" ht="15">
      <c r="A3" s="175" t="s">
        <v>41</v>
      </c>
      <c r="B3" s="175"/>
      <c r="C3" s="175"/>
      <c r="D3" s="175"/>
      <c r="E3" s="175"/>
      <c r="F3" s="175"/>
      <c r="G3" s="175"/>
      <c r="H3" s="175"/>
      <c r="I3" s="175"/>
      <c r="J3" s="175"/>
      <c r="K3" s="175"/>
      <c r="L3" s="175"/>
      <c r="M3" s="175"/>
      <c r="N3" s="175"/>
      <c r="O3" s="175"/>
      <c r="P3" s="175"/>
      <c r="Q3" s="175"/>
      <c r="R3" s="31"/>
    </row>
    <row r="4" spans="1:18" ht="18.75">
      <c r="A4" s="49"/>
      <c r="B4" s="49"/>
      <c r="C4" s="49"/>
      <c r="D4" s="49"/>
      <c r="E4" s="49"/>
      <c r="F4" s="50"/>
      <c r="G4" s="134"/>
      <c r="H4" s="134"/>
      <c r="I4" s="134"/>
      <c r="J4" s="134"/>
      <c r="K4" s="134"/>
      <c r="L4" s="134"/>
      <c r="M4" s="134"/>
      <c r="N4" s="134"/>
      <c r="O4" s="49"/>
      <c r="P4" s="49"/>
      <c r="Q4" s="169" t="s">
        <v>0</v>
      </c>
      <c r="R4" s="134"/>
    </row>
    <row r="5" spans="1:18" ht="26.45" customHeight="1">
      <c r="A5" s="197" t="s">
        <v>1</v>
      </c>
      <c r="B5" s="197" t="s">
        <v>139</v>
      </c>
      <c r="C5" s="204" t="s">
        <v>38</v>
      </c>
      <c r="D5" s="205"/>
      <c r="E5" s="206"/>
      <c r="F5" s="204" t="s">
        <v>42</v>
      </c>
      <c r="G5" s="205"/>
      <c r="H5" s="205"/>
      <c r="I5" s="205"/>
      <c r="J5" s="205"/>
      <c r="K5" s="205"/>
      <c r="L5" s="205"/>
      <c r="M5" s="205"/>
      <c r="N5" s="206"/>
      <c r="O5" s="204" t="s">
        <v>50</v>
      </c>
      <c r="P5" s="205"/>
      <c r="Q5" s="206"/>
      <c r="R5" s="134"/>
    </row>
    <row r="6" spans="1:17" s="135" customFormat="1" ht="27.75" customHeight="1">
      <c r="A6" s="203"/>
      <c r="B6" s="203"/>
      <c r="C6" s="197" t="s">
        <v>140</v>
      </c>
      <c r="D6" s="197" t="s">
        <v>141</v>
      </c>
      <c r="E6" s="199" t="s">
        <v>143</v>
      </c>
      <c r="F6" s="197" t="s">
        <v>140</v>
      </c>
      <c r="G6" s="197" t="s">
        <v>141</v>
      </c>
      <c r="H6" s="199" t="s">
        <v>143</v>
      </c>
      <c r="I6" s="199" t="s">
        <v>144</v>
      </c>
      <c r="J6" s="200" t="s">
        <v>145</v>
      </c>
      <c r="K6" s="201" t="s">
        <v>146</v>
      </c>
      <c r="L6" s="201"/>
      <c r="M6" s="201"/>
      <c r="N6" s="202" t="s">
        <v>147</v>
      </c>
      <c r="O6" s="197" t="s">
        <v>140</v>
      </c>
      <c r="P6" s="197" t="s">
        <v>141</v>
      </c>
      <c r="Q6" s="199" t="s">
        <v>143</v>
      </c>
    </row>
    <row r="7" spans="1:17" s="137" customFormat="1" ht="76.5" customHeight="1">
      <c r="A7" s="198"/>
      <c r="B7" s="198"/>
      <c r="C7" s="198"/>
      <c r="D7" s="198"/>
      <c r="E7" s="199"/>
      <c r="F7" s="198"/>
      <c r="G7" s="198"/>
      <c r="H7" s="199"/>
      <c r="I7" s="199"/>
      <c r="J7" s="200"/>
      <c r="K7" s="136" t="s">
        <v>148</v>
      </c>
      <c r="L7" s="136" t="s">
        <v>149</v>
      </c>
      <c r="M7" s="136" t="s">
        <v>142</v>
      </c>
      <c r="N7" s="202"/>
      <c r="O7" s="198"/>
      <c r="P7" s="198"/>
      <c r="Q7" s="199"/>
    </row>
    <row r="8" spans="1:17" s="144" customFormat="1" ht="18.75" customHeight="1">
      <c r="A8" s="138"/>
      <c r="B8" s="139" t="s">
        <v>140</v>
      </c>
      <c r="C8" s="139"/>
      <c r="D8" s="139"/>
      <c r="E8" s="139"/>
      <c r="F8" s="142"/>
      <c r="G8" s="142"/>
      <c r="H8" s="142"/>
      <c r="I8" s="142"/>
      <c r="J8" s="142"/>
      <c r="K8" s="143"/>
      <c r="L8" s="143"/>
      <c r="M8" s="143"/>
      <c r="N8" s="143"/>
      <c r="O8" s="139"/>
      <c r="P8" s="139"/>
      <c r="Q8" s="139"/>
    </row>
    <row r="9" spans="1:17" s="251" customFormat="1" ht="19.9" customHeight="1">
      <c r="A9" s="247" t="s">
        <v>6</v>
      </c>
      <c r="B9" s="140" t="s">
        <v>194</v>
      </c>
      <c r="C9" s="248">
        <f>SUM(D9:J9)+M9</f>
        <v>7054097</v>
      </c>
      <c r="D9" s="249">
        <f>SUM(D10:D22)</f>
        <v>0</v>
      </c>
      <c r="E9" s="249">
        <f>SUM(E10:E22)</f>
        <v>1663365</v>
      </c>
      <c r="F9" s="249">
        <f aca="true" t="shared" si="0" ref="F9:G9">SUM(F10:F25)</f>
        <v>3274695</v>
      </c>
      <c r="G9" s="249">
        <f t="shared" si="0"/>
        <v>510224</v>
      </c>
      <c r="H9" s="249">
        <f>SUM(H10:H25)</f>
        <v>1602850</v>
      </c>
      <c r="I9" s="249">
        <f aca="true" t="shared" si="1" ref="I9:N9">SUM(I10:I25)</f>
        <v>1663</v>
      </c>
      <c r="J9" s="249">
        <f t="shared" si="1"/>
        <v>1300</v>
      </c>
      <c r="K9" s="249">
        <f t="shared" si="1"/>
        <v>0</v>
      </c>
      <c r="L9" s="249">
        <f t="shared" si="1"/>
        <v>0</v>
      </c>
      <c r="M9" s="249">
        <f t="shared" si="1"/>
        <v>0</v>
      </c>
      <c r="N9" s="249">
        <f t="shared" si="1"/>
        <v>1158658</v>
      </c>
      <c r="O9" s="250"/>
      <c r="P9" s="250"/>
      <c r="Q9" s="250">
        <f>H9/E9*100</f>
        <v>96.36189290985442</v>
      </c>
    </row>
    <row r="10" spans="1:17" s="251" customFormat="1" ht="19.9" customHeight="1">
      <c r="A10" s="252">
        <v>1</v>
      </c>
      <c r="B10" s="253" t="s">
        <v>195</v>
      </c>
      <c r="C10" s="254">
        <f aca="true" t="shared" si="2" ref="C10:C19">D10+E10</f>
        <v>15900</v>
      </c>
      <c r="D10" s="254"/>
      <c r="E10" s="254">
        <v>15900</v>
      </c>
      <c r="F10" s="254">
        <f aca="true" t="shared" si="3" ref="F10:F25">G10+H10+I10+J10+K10+N10</f>
        <v>51491</v>
      </c>
      <c r="G10" s="254">
        <v>34194</v>
      </c>
      <c r="H10" s="254">
        <v>17297</v>
      </c>
      <c r="I10" s="141"/>
      <c r="J10" s="141"/>
      <c r="K10" s="141">
        <f aca="true" t="shared" si="4" ref="K10:K19">L10+M10</f>
        <v>0</v>
      </c>
      <c r="L10" s="141"/>
      <c r="M10" s="255"/>
      <c r="N10" s="255"/>
      <c r="O10" s="256"/>
      <c r="P10" s="256"/>
      <c r="Q10" s="256">
        <f aca="true" t="shared" si="5" ref="Q10:Q19">H10/E10*100</f>
        <v>108.78616352201259</v>
      </c>
    </row>
    <row r="11" spans="1:17" s="251" customFormat="1" ht="19.9" customHeight="1">
      <c r="A11" s="252">
        <v>2</v>
      </c>
      <c r="B11" s="253" t="s">
        <v>187</v>
      </c>
      <c r="C11" s="254">
        <f t="shared" si="2"/>
        <v>609094</v>
      </c>
      <c r="D11" s="254"/>
      <c r="E11" s="254">
        <v>609094</v>
      </c>
      <c r="F11" s="254">
        <f t="shared" si="3"/>
        <v>780715</v>
      </c>
      <c r="G11" s="254">
        <v>152466</v>
      </c>
      <c r="H11" s="254">
        <v>628249</v>
      </c>
      <c r="I11" s="141"/>
      <c r="J11" s="141"/>
      <c r="K11" s="141">
        <f t="shared" si="4"/>
        <v>0</v>
      </c>
      <c r="L11" s="141"/>
      <c r="M11" s="255"/>
      <c r="N11" s="255"/>
      <c r="O11" s="256"/>
      <c r="P11" s="256"/>
      <c r="Q11" s="256">
        <f t="shared" si="5"/>
        <v>103.14483478740554</v>
      </c>
    </row>
    <row r="12" spans="1:17" s="251" customFormat="1" ht="19.9" customHeight="1">
      <c r="A12" s="252">
        <v>3</v>
      </c>
      <c r="B12" s="253" t="s">
        <v>186</v>
      </c>
      <c r="C12" s="254">
        <f t="shared" si="2"/>
        <v>845136</v>
      </c>
      <c r="D12" s="254"/>
      <c r="E12" s="254">
        <v>845136</v>
      </c>
      <c r="F12" s="254">
        <f t="shared" si="3"/>
        <v>943686</v>
      </c>
      <c r="G12" s="254">
        <v>206650</v>
      </c>
      <c r="H12" s="254">
        <v>737036</v>
      </c>
      <c r="I12" s="141"/>
      <c r="J12" s="141"/>
      <c r="K12" s="141">
        <f t="shared" si="4"/>
        <v>0</v>
      </c>
      <c r="L12" s="141"/>
      <c r="M12" s="255"/>
      <c r="N12" s="255"/>
      <c r="O12" s="256"/>
      <c r="P12" s="256"/>
      <c r="Q12" s="256">
        <f t="shared" si="5"/>
        <v>87.20915923590996</v>
      </c>
    </row>
    <row r="13" spans="1:17" s="251" customFormat="1" ht="19.9" customHeight="1">
      <c r="A13" s="252">
        <v>4</v>
      </c>
      <c r="B13" s="253" t="s">
        <v>196</v>
      </c>
      <c r="C13" s="254">
        <f t="shared" si="2"/>
        <v>54365</v>
      </c>
      <c r="D13" s="254"/>
      <c r="E13" s="254">
        <v>54365</v>
      </c>
      <c r="F13" s="254">
        <f t="shared" si="3"/>
        <v>78336</v>
      </c>
      <c r="G13" s="254">
        <v>23991</v>
      </c>
      <c r="H13" s="254">
        <v>54345</v>
      </c>
      <c r="I13" s="141"/>
      <c r="J13" s="141"/>
      <c r="K13" s="141">
        <f t="shared" si="4"/>
        <v>0</v>
      </c>
      <c r="L13" s="141"/>
      <c r="M13" s="255"/>
      <c r="N13" s="255"/>
      <c r="O13" s="256"/>
      <c r="P13" s="256"/>
      <c r="Q13" s="256">
        <f t="shared" si="5"/>
        <v>99.96321162512646</v>
      </c>
    </row>
    <row r="14" spans="1:17" s="251" customFormat="1" ht="19.9" customHeight="1">
      <c r="A14" s="252">
        <v>5</v>
      </c>
      <c r="B14" s="253" t="s">
        <v>197</v>
      </c>
      <c r="C14" s="254">
        <f t="shared" si="2"/>
        <v>1900</v>
      </c>
      <c r="D14" s="254"/>
      <c r="E14" s="254">
        <v>1900</v>
      </c>
      <c r="F14" s="254">
        <f t="shared" si="3"/>
        <v>3415</v>
      </c>
      <c r="G14" s="254">
        <v>2000</v>
      </c>
      <c r="H14" s="254">
        <v>1415</v>
      </c>
      <c r="I14" s="141"/>
      <c r="J14" s="141"/>
      <c r="K14" s="141">
        <f t="shared" si="4"/>
        <v>0</v>
      </c>
      <c r="L14" s="141"/>
      <c r="M14" s="255"/>
      <c r="N14" s="255"/>
      <c r="O14" s="256"/>
      <c r="P14" s="256"/>
      <c r="Q14" s="256">
        <f t="shared" si="5"/>
        <v>74.47368421052632</v>
      </c>
    </row>
    <row r="15" spans="1:17" s="251" customFormat="1" ht="19.9" customHeight="1">
      <c r="A15" s="252">
        <v>6</v>
      </c>
      <c r="B15" s="253" t="s">
        <v>198</v>
      </c>
      <c r="C15" s="254">
        <f t="shared" si="2"/>
        <v>5000</v>
      </c>
      <c r="D15" s="254"/>
      <c r="E15" s="254">
        <v>5000</v>
      </c>
      <c r="F15" s="254">
        <f t="shared" si="3"/>
        <v>7353</v>
      </c>
      <c r="G15" s="254">
        <v>1505</v>
      </c>
      <c r="H15" s="254">
        <v>5848</v>
      </c>
      <c r="I15" s="141"/>
      <c r="J15" s="141"/>
      <c r="K15" s="141">
        <f t="shared" si="4"/>
        <v>0</v>
      </c>
      <c r="L15" s="141"/>
      <c r="M15" s="255"/>
      <c r="N15" s="255"/>
      <c r="O15" s="256"/>
      <c r="P15" s="256"/>
      <c r="Q15" s="256">
        <f t="shared" si="5"/>
        <v>116.96</v>
      </c>
    </row>
    <row r="16" spans="1:17" s="251" customFormat="1" ht="19.9" customHeight="1">
      <c r="A16" s="252">
        <v>7</v>
      </c>
      <c r="B16" s="253" t="s">
        <v>199</v>
      </c>
      <c r="C16" s="254">
        <f t="shared" si="2"/>
        <v>28409</v>
      </c>
      <c r="D16" s="254"/>
      <c r="E16" s="254">
        <v>28409</v>
      </c>
      <c r="F16" s="254">
        <f t="shared" si="3"/>
        <v>66472</v>
      </c>
      <c r="G16" s="254">
        <v>33502</v>
      </c>
      <c r="H16" s="254">
        <v>32970</v>
      </c>
      <c r="I16" s="141"/>
      <c r="J16" s="141"/>
      <c r="K16" s="141">
        <f t="shared" si="4"/>
        <v>0</v>
      </c>
      <c r="L16" s="141"/>
      <c r="M16" s="255"/>
      <c r="N16" s="255"/>
      <c r="O16" s="256"/>
      <c r="P16" s="256"/>
      <c r="Q16" s="256">
        <f t="shared" si="5"/>
        <v>116.0547713752684</v>
      </c>
    </row>
    <row r="17" spans="1:17" s="259" customFormat="1" ht="19.9" customHeight="1">
      <c r="A17" s="252">
        <v>8</v>
      </c>
      <c r="B17" s="253" t="s">
        <v>200</v>
      </c>
      <c r="C17" s="254">
        <f t="shared" si="2"/>
        <v>32502</v>
      </c>
      <c r="D17" s="254"/>
      <c r="E17" s="254">
        <v>32502</v>
      </c>
      <c r="F17" s="254">
        <f t="shared" si="3"/>
        <v>53903</v>
      </c>
      <c r="G17" s="254">
        <v>12447</v>
      </c>
      <c r="H17" s="254">
        <v>41456</v>
      </c>
      <c r="I17" s="254"/>
      <c r="J17" s="254"/>
      <c r="K17" s="141">
        <f t="shared" si="4"/>
        <v>0</v>
      </c>
      <c r="L17" s="254"/>
      <c r="M17" s="257"/>
      <c r="N17" s="257"/>
      <c r="O17" s="258"/>
      <c r="P17" s="258"/>
      <c r="Q17" s="258">
        <f t="shared" si="5"/>
        <v>127.54907390314443</v>
      </c>
    </row>
    <row r="18" spans="1:17" s="259" customFormat="1" ht="19.9" customHeight="1">
      <c r="A18" s="252">
        <v>9</v>
      </c>
      <c r="B18" s="253" t="s">
        <v>201</v>
      </c>
      <c r="C18" s="254">
        <f t="shared" si="2"/>
        <v>39682</v>
      </c>
      <c r="D18" s="254"/>
      <c r="E18" s="254">
        <v>39682</v>
      </c>
      <c r="F18" s="254">
        <f t="shared" si="3"/>
        <v>69553</v>
      </c>
      <c r="G18" s="254">
        <v>18976</v>
      </c>
      <c r="H18" s="254">
        <v>50577</v>
      </c>
      <c r="I18" s="254"/>
      <c r="J18" s="254"/>
      <c r="K18" s="141">
        <f t="shared" si="4"/>
        <v>0</v>
      </c>
      <c r="L18" s="254"/>
      <c r="M18" s="257"/>
      <c r="N18" s="257"/>
      <c r="O18" s="258"/>
      <c r="P18" s="258"/>
      <c r="Q18" s="258">
        <f t="shared" si="5"/>
        <v>127.45577339851822</v>
      </c>
    </row>
    <row r="19" spans="1:17" s="259" customFormat="1" ht="19.9" customHeight="1">
      <c r="A19" s="252">
        <v>10</v>
      </c>
      <c r="B19" s="254" t="s">
        <v>202</v>
      </c>
      <c r="C19" s="254">
        <f t="shared" si="2"/>
        <v>31377</v>
      </c>
      <c r="D19" s="254"/>
      <c r="E19" s="254">
        <v>31377</v>
      </c>
      <c r="F19" s="254">
        <f t="shared" si="3"/>
        <v>58150</v>
      </c>
      <c r="G19" s="254">
        <v>24493</v>
      </c>
      <c r="H19" s="254">
        <v>33657</v>
      </c>
      <c r="I19" s="254"/>
      <c r="J19" s="254"/>
      <c r="K19" s="141">
        <f t="shared" si="4"/>
        <v>0</v>
      </c>
      <c r="L19" s="254"/>
      <c r="M19" s="257"/>
      <c r="N19" s="257"/>
      <c r="O19" s="258"/>
      <c r="P19" s="258"/>
      <c r="Q19" s="258">
        <f t="shared" si="5"/>
        <v>107.26646906970075</v>
      </c>
    </row>
    <row r="20" spans="1:17" s="135" customFormat="1" ht="40.9" customHeight="1">
      <c r="A20" s="146" t="s">
        <v>9</v>
      </c>
      <c r="B20" s="147" t="s">
        <v>144</v>
      </c>
      <c r="C20" s="140">
        <v>2800</v>
      </c>
      <c r="D20" s="140"/>
      <c r="E20" s="140"/>
      <c r="F20" s="254">
        <f t="shared" si="3"/>
        <v>1663</v>
      </c>
      <c r="G20" s="140"/>
      <c r="H20" s="140"/>
      <c r="I20" s="140">
        <v>1663</v>
      </c>
      <c r="J20" s="140"/>
      <c r="K20" s="140"/>
      <c r="L20" s="140"/>
      <c r="M20" s="140"/>
      <c r="N20" s="145"/>
      <c r="O20" s="140"/>
      <c r="P20" s="140"/>
      <c r="Q20" s="140"/>
    </row>
    <row r="21" spans="1:17" s="135" customFormat="1" ht="28.9" customHeight="1">
      <c r="A21" s="146" t="s">
        <v>12</v>
      </c>
      <c r="B21" s="147" t="s">
        <v>145</v>
      </c>
      <c r="C21" s="140">
        <v>1300</v>
      </c>
      <c r="D21" s="140"/>
      <c r="E21" s="140"/>
      <c r="F21" s="254">
        <f t="shared" si="3"/>
        <v>1300</v>
      </c>
      <c r="G21" s="141"/>
      <c r="H21" s="141"/>
      <c r="I21" s="141"/>
      <c r="J21" s="141">
        <v>1300</v>
      </c>
      <c r="K21" s="141"/>
      <c r="L21" s="141"/>
      <c r="M21" s="141"/>
      <c r="N21" s="145"/>
      <c r="O21" s="140"/>
      <c r="P21" s="140"/>
      <c r="Q21" s="140"/>
    </row>
    <row r="22" spans="1:17" s="4" customFormat="1" ht="18.75" customHeight="1">
      <c r="A22" s="146" t="s">
        <v>88</v>
      </c>
      <c r="B22" s="147" t="s">
        <v>150</v>
      </c>
      <c r="C22" s="140">
        <v>83109</v>
      </c>
      <c r="D22" s="140"/>
      <c r="E22" s="140"/>
      <c r="F22" s="254">
        <f t="shared" si="3"/>
        <v>0</v>
      </c>
      <c r="G22" s="141"/>
      <c r="H22" s="141"/>
      <c r="I22" s="141"/>
      <c r="J22" s="141"/>
      <c r="K22" s="141"/>
      <c r="L22" s="141"/>
      <c r="M22" s="141"/>
      <c r="N22" s="18"/>
      <c r="O22" s="140"/>
      <c r="P22" s="140"/>
      <c r="Q22" s="140"/>
    </row>
    <row r="23" spans="1:17" s="149" customFormat="1" ht="31.15" customHeight="1">
      <c r="A23" s="146" t="s">
        <v>112</v>
      </c>
      <c r="B23" s="147" t="s">
        <v>151</v>
      </c>
      <c r="C23" s="140">
        <v>18256</v>
      </c>
      <c r="D23" s="140"/>
      <c r="E23" s="140"/>
      <c r="F23" s="254">
        <f t="shared" si="3"/>
        <v>0</v>
      </c>
      <c r="G23" s="141"/>
      <c r="H23" s="141"/>
      <c r="I23" s="141"/>
      <c r="J23" s="141"/>
      <c r="K23" s="141"/>
      <c r="L23" s="141"/>
      <c r="M23" s="141"/>
      <c r="N23" s="148"/>
      <c r="O23" s="140"/>
      <c r="P23" s="140"/>
      <c r="Q23" s="140"/>
    </row>
    <row r="24" spans="1:17" s="4" customFormat="1" ht="31.9" customHeight="1">
      <c r="A24" s="146" t="s">
        <v>113</v>
      </c>
      <c r="B24" s="147" t="s">
        <v>152</v>
      </c>
      <c r="C24" s="140">
        <v>4997179</v>
      </c>
      <c r="D24" s="140"/>
      <c r="E24" s="140"/>
      <c r="F24" s="254">
        <f t="shared" si="3"/>
        <v>0</v>
      </c>
      <c r="G24" s="141"/>
      <c r="H24" s="141"/>
      <c r="I24" s="141"/>
      <c r="J24" s="141"/>
      <c r="K24" s="141"/>
      <c r="L24" s="141"/>
      <c r="M24" s="141"/>
      <c r="N24" s="18"/>
      <c r="O24" s="140"/>
      <c r="P24" s="140"/>
      <c r="Q24" s="140"/>
    </row>
    <row r="25" spans="1:17" s="4" customFormat="1" ht="34.9" customHeight="1">
      <c r="A25" s="150" t="s">
        <v>153</v>
      </c>
      <c r="B25" s="151" t="s">
        <v>147</v>
      </c>
      <c r="C25" s="152"/>
      <c r="D25" s="152"/>
      <c r="E25" s="152"/>
      <c r="F25" s="260">
        <f t="shared" si="3"/>
        <v>1158658</v>
      </c>
      <c r="G25" s="153"/>
      <c r="H25" s="153"/>
      <c r="I25" s="153"/>
      <c r="J25" s="153"/>
      <c r="K25" s="153"/>
      <c r="L25" s="153"/>
      <c r="M25" s="153"/>
      <c r="N25" s="166">
        <v>1158658</v>
      </c>
      <c r="O25" s="152"/>
      <c r="P25" s="152"/>
      <c r="Q25" s="152"/>
    </row>
    <row r="26" spans="1:18" ht="19.5" customHeight="1">
      <c r="A26" s="15"/>
      <c r="B26" s="51"/>
      <c r="C26" s="51"/>
      <c r="D26" s="51"/>
      <c r="E26" s="51"/>
      <c r="F26" s="50"/>
      <c r="G26" s="50"/>
      <c r="H26" s="50"/>
      <c r="I26" s="50"/>
      <c r="J26" s="50"/>
      <c r="K26" s="50"/>
      <c r="L26" s="50"/>
      <c r="M26" s="50"/>
      <c r="N26" s="50"/>
      <c r="O26" s="51"/>
      <c r="P26" s="51"/>
      <c r="Q26" s="51"/>
      <c r="R26" s="50"/>
    </row>
    <row r="27" spans="1:18" ht="18.75">
      <c r="A27" s="50"/>
      <c r="B27" s="15"/>
      <c r="C27" s="15"/>
      <c r="D27" s="15"/>
      <c r="E27" s="15"/>
      <c r="F27" s="50"/>
      <c r="G27" s="50"/>
      <c r="H27" s="50"/>
      <c r="I27" s="50"/>
      <c r="J27" s="50"/>
      <c r="K27" s="50"/>
      <c r="L27" s="50"/>
      <c r="M27" s="50"/>
      <c r="N27" s="50"/>
      <c r="O27" s="15"/>
      <c r="P27" s="15"/>
      <c r="Q27" s="15"/>
      <c r="R27" s="50"/>
    </row>
    <row r="28" spans="1:18" ht="18.75">
      <c r="A28" s="50"/>
      <c r="B28" s="50"/>
      <c r="C28" s="50"/>
      <c r="D28" s="50"/>
      <c r="E28" s="50"/>
      <c r="F28" s="50"/>
      <c r="G28" s="50"/>
      <c r="H28" s="50"/>
      <c r="I28" s="50"/>
      <c r="J28" s="50"/>
      <c r="K28" s="50"/>
      <c r="L28" s="50"/>
      <c r="M28" s="50"/>
      <c r="N28" s="50"/>
      <c r="O28" s="50"/>
      <c r="P28" s="50"/>
      <c r="Q28" s="50"/>
      <c r="R28" s="50"/>
    </row>
    <row r="29" spans="1:18" ht="18.75">
      <c r="A29" s="50"/>
      <c r="B29" s="50"/>
      <c r="C29" s="50"/>
      <c r="D29" s="50"/>
      <c r="E29" s="50"/>
      <c r="F29" s="50"/>
      <c r="G29" s="50"/>
      <c r="H29" s="50"/>
      <c r="I29" s="50"/>
      <c r="J29" s="50"/>
      <c r="K29" s="50"/>
      <c r="L29" s="50"/>
      <c r="M29" s="50"/>
      <c r="N29" s="50"/>
      <c r="O29" s="50"/>
      <c r="P29" s="50"/>
      <c r="Q29" s="50"/>
      <c r="R29" s="50"/>
    </row>
    <row r="30" spans="1:18" ht="18.75">
      <c r="A30" s="50"/>
      <c r="B30" s="50"/>
      <c r="C30" s="50"/>
      <c r="D30" s="50"/>
      <c r="E30" s="50"/>
      <c r="F30" s="50"/>
      <c r="G30" s="50"/>
      <c r="H30" s="50"/>
      <c r="I30" s="50"/>
      <c r="J30" s="50"/>
      <c r="K30" s="50"/>
      <c r="L30" s="50"/>
      <c r="M30" s="50"/>
      <c r="N30" s="50"/>
      <c r="O30" s="50"/>
      <c r="P30" s="50"/>
      <c r="Q30" s="50"/>
      <c r="R30" s="50"/>
    </row>
    <row r="31" spans="1:18" ht="18.75">
      <c r="A31" s="50"/>
      <c r="B31" s="50"/>
      <c r="C31" s="50"/>
      <c r="D31" s="50"/>
      <c r="E31" s="50"/>
      <c r="F31" s="50"/>
      <c r="G31" s="50"/>
      <c r="H31" s="50"/>
      <c r="I31" s="50"/>
      <c r="J31" s="50"/>
      <c r="K31" s="50"/>
      <c r="L31" s="50"/>
      <c r="M31" s="50"/>
      <c r="N31" s="50"/>
      <c r="O31" s="50"/>
      <c r="P31" s="50"/>
      <c r="Q31" s="50"/>
      <c r="R31" s="50"/>
    </row>
    <row r="32" spans="1:18" ht="18.75">
      <c r="A32" s="50"/>
      <c r="B32" s="50"/>
      <c r="C32" s="50"/>
      <c r="D32" s="50"/>
      <c r="E32" s="50"/>
      <c r="F32" s="50"/>
      <c r="G32" s="50"/>
      <c r="H32" s="50"/>
      <c r="I32" s="50"/>
      <c r="J32" s="50"/>
      <c r="K32" s="50"/>
      <c r="L32" s="50"/>
      <c r="M32" s="50"/>
      <c r="N32" s="50"/>
      <c r="O32" s="50"/>
      <c r="P32" s="50"/>
      <c r="Q32" s="50"/>
      <c r="R32" s="50"/>
    </row>
    <row r="33" spans="1:18" ht="18.75">
      <c r="A33" s="50"/>
      <c r="B33" s="50"/>
      <c r="C33" s="50"/>
      <c r="D33" s="50"/>
      <c r="E33" s="50"/>
      <c r="F33" s="50"/>
      <c r="G33" s="50"/>
      <c r="H33" s="50"/>
      <c r="I33" s="50"/>
      <c r="J33" s="50"/>
      <c r="K33" s="50"/>
      <c r="L33" s="50"/>
      <c r="M33" s="50"/>
      <c r="N33" s="50"/>
      <c r="O33" s="50"/>
      <c r="P33" s="50"/>
      <c r="Q33" s="50"/>
      <c r="R33" s="50"/>
    </row>
    <row r="34" spans="1:18" ht="18.75">
      <c r="A34" s="50"/>
      <c r="B34" s="50"/>
      <c r="C34" s="50"/>
      <c r="D34" s="50"/>
      <c r="E34" s="50"/>
      <c r="F34" s="50"/>
      <c r="G34" s="50"/>
      <c r="H34" s="50"/>
      <c r="I34" s="50"/>
      <c r="J34" s="50"/>
      <c r="K34" s="50"/>
      <c r="L34" s="50"/>
      <c r="M34" s="50"/>
      <c r="N34" s="50"/>
      <c r="O34" s="50"/>
      <c r="P34" s="50"/>
      <c r="Q34" s="50"/>
      <c r="R34" s="50"/>
    </row>
    <row r="35" spans="1:18" ht="18.75">
      <c r="A35" s="50"/>
      <c r="B35" s="50"/>
      <c r="C35" s="50"/>
      <c r="D35" s="50"/>
      <c r="E35" s="50"/>
      <c r="F35" s="50"/>
      <c r="G35" s="50"/>
      <c r="H35" s="50"/>
      <c r="I35" s="50"/>
      <c r="J35" s="50"/>
      <c r="K35" s="50"/>
      <c r="L35" s="50"/>
      <c r="M35" s="50"/>
      <c r="N35" s="50"/>
      <c r="O35" s="50"/>
      <c r="P35" s="50"/>
      <c r="Q35" s="50"/>
      <c r="R35" s="50"/>
    </row>
    <row r="36" spans="1:18" ht="18.75">
      <c r="A36" s="50"/>
      <c r="B36" s="50"/>
      <c r="C36" s="50"/>
      <c r="D36" s="50"/>
      <c r="E36" s="50"/>
      <c r="F36" s="50"/>
      <c r="G36" s="50"/>
      <c r="H36" s="50"/>
      <c r="I36" s="50"/>
      <c r="J36" s="50"/>
      <c r="K36" s="50"/>
      <c r="L36" s="50"/>
      <c r="M36" s="50"/>
      <c r="N36" s="50"/>
      <c r="O36" s="50"/>
      <c r="P36" s="50"/>
      <c r="Q36" s="50"/>
      <c r="R36" s="50"/>
    </row>
    <row r="37" spans="1:18" ht="22.5" customHeight="1">
      <c r="A37" s="50"/>
      <c r="B37" s="50"/>
      <c r="C37" s="50"/>
      <c r="D37" s="50"/>
      <c r="E37" s="50"/>
      <c r="F37" s="50"/>
      <c r="G37" s="50"/>
      <c r="H37" s="50"/>
      <c r="I37" s="50"/>
      <c r="J37" s="50"/>
      <c r="K37" s="50"/>
      <c r="L37" s="50"/>
      <c r="M37" s="50"/>
      <c r="N37" s="50"/>
      <c r="O37" s="50"/>
      <c r="P37" s="50"/>
      <c r="Q37" s="50"/>
      <c r="R37" s="50"/>
    </row>
    <row r="38" spans="1:18" ht="18.75">
      <c r="A38" s="50"/>
      <c r="B38" s="50"/>
      <c r="C38" s="50"/>
      <c r="D38" s="50"/>
      <c r="E38" s="50"/>
      <c r="F38" s="50"/>
      <c r="G38" s="50"/>
      <c r="H38" s="50"/>
      <c r="I38" s="50"/>
      <c r="J38" s="50"/>
      <c r="K38" s="50"/>
      <c r="L38" s="50"/>
      <c r="M38" s="50"/>
      <c r="N38" s="50"/>
      <c r="O38" s="50"/>
      <c r="P38" s="50"/>
      <c r="Q38" s="50"/>
      <c r="R38" s="50"/>
    </row>
    <row r="39" spans="1:18" ht="18.75">
      <c r="A39" s="50"/>
      <c r="B39" s="50"/>
      <c r="C39" s="50"/>
      <c r="D39" s="50"/>
      <c r="E39" s="50"/>
      <c r="F39" s="50"/>
      <c r="G39" s="50"/>
      <c r="H39" s="50"/>
      <c r="I39" s="50"/>
      <c r="J39" s="50"/>
      <c r="K39" s="50"/>
      <c r="L39" s="50"/>
      <c r="M39" s="50"/>
      <c r="N39" s="50"/>
      <c r="O39" s="50"/>
      <c r="P39" s="50"/>
      <c r="Q39" s="50"/>
      <c r="R39" s="50"/>
    </row>
    <row r="40" spans="1:18" ht="18.75">
      <c r="A40" s="50"/>
      <c r="B40" s="50"/>
      <c r="C40" s="50"/>
      <c r="D40" s="50"/>
      <c r="E40" s="50"/>
      <c r="F40" s="50"/>
      <c r="G40" s="50"/>
      <c r="H40" s="50"/>
      <c r="I40" s="50"/>
      <c r="J40" s="50"/>
      <c r="K40" s="50"/>
      <c r="L40" s="50"/>
      <c r="M40" s="50"/>
      <c r="N40" s="50"/>
      <c r="O40" s="50"/>
      <c r="P40" s="50"/>
      <c r="Q40" s="50"/>
      <c r="R40" s="50"/>
    </row>
    <row r="41" spans="1:18" ht="18.75">
      <c r="A41" s="50"/>
      <c r="B41" s="50"/>
      <c r="C41" s="50"/>
      <c r="D41" s="50"/>
      <c r="E41" s="50"/>
      <c r="F41" s="50"/>
      <c r="G41" s="50"/>
      <c r="H41" s="50"/>
      <c r="I41" s="50"/>
      <c r="J41" s="50"/>
      <c r="K41" s="50"/>
      <c r="L41" s="50"/>
      <c r="M41" s="50"/>
      <c r="N41" s="50"/>
      <c r="O41" s="50"/>
      <c r="P41" s="50"/>
      <c r="Q41" s="50"/>
      <c r="R41" s="50"/>
    </row>
  </sheetData>
  <mergeCells count="19">
    <mergeCell ref="A3:Q3"/>
    <mergeCell ref="A5:A7"/>
    <mergeCell ref="B5:B7"/>
    <mergeCell ref="C5:E5"/>
    <mergeCell ref="F5:N5"/>
    <mergeCell ref="O5:Q5"/>
    <mergeCell ref="C6:C7"/>
    <mergeCell ref="D6:D7"/>
    <mergeCell ref="E6:E7"/>
    <mergeCell ref="F6:F7"/>
    <mergeCell ref="O6:O7"/>
    <mergeCell ref="P6:P7"/>
    <mergeCell ref="Q6:Q7"/>
    <mergeCell ref="G6:G7"/>
    <mergeCell ref="H6:H7"/>
    <mergeCell ref="I6:I7"/>
    <mergeCell ref="J6:J7"/>
    <mergeCell ref="K6:M6"/>
    <mergeCell ref="N6:N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workbookViewId="0" topLeftCell="A1">
      <selection activeCell="A1" sqref="A1:XFD1048576"/>
    </sheetView>
  </sheetViews>
  <sheetFormatPr defaultColWidth="12.8515625" defaultRowHeight="15"/>
  <cols>
    <col min="1" max="1" width="7.28125" style="4" customWidth="1"/>
    <col min="2" max="2" width="21.421875" style="4" customWidth="1"/>
    <col min="3" max="5" width="11.421875" style="4" customWidth="1"/>
    <col min="6" max="8" width="12.421875" style="4" customWidth="1"/>
    <col min="9" max="11" width="12.00390625" style="4" customWidth="1"/>
    <col min="12" max="20" width="12.421875" style="4" customWidth="1"/>
    <col min="21" max="16384" width="12.8515625" style="4" customWidth="1"/>
  </cols>
  <sheetData>
    <row r="1" spans="1:23" ht="21" customHeight="1">
      <c r="A1" s="1" t="s">
        <v>48</v>
      </c>
      <c r="B1" s="1"/>
      <c r="C1" s="1"/>
      <c r="D1" s="154"/>
      <c r="E1" s="154"/>
      <c r="F1" s="21"/>
      <c r="G1" s="21"/>
      <c r="H1" s="3"/>
      <c r="I1" s="3"/>
      <c r="J1" s="3"/>
      <c r="K1" s="3"/>
      <c r="L1" s="21"/>
      <c r="M1" s="21"/>
      <c r="N1" s="3"/>
      <c r="O1" s="3"/>
      <c r="P1" s="21"/>
      <c r="Q1" s="21"/>
      <c r="R1" s="173" t="s">
        <v>154</v>
      </c>
      <c r="S1" s="173"/>
      <c r="T1" s="173"/>
      <c r="U1" s="1"/>
      <c r="V1" s="1"/>
      <c r="W1" s="1"/>
    </row>
    <row r="2" spans="1:20" ht="34.9" customHeight="1">
      <c r="A2" s="2" t="s">
        <v>203</v>
      </c>
      <c r="B2" s="21"/>
      <c r="C2" s="22"/>
      <c r="D2" s="22"/>
      <c r="E2" s="22"/>
      <c r="F2" s="22"/>
      <c r="G2" s="22"/>
      <c r="H2" s="22"/>
      <c r="I2" s="22"/>
      <c r="J2" s="22"/>
      <c r="K2" s="22"/>
      <c r="L2" s="22"/>
      <c r="M2" s="22"/>
      <c r="N2" s="22"/>
      <c r="O2" s="22"/>
      <c r="P2" s="22"/>
      <c r="Q2" s="22"/>
      <c r="R2" s="22"/>
      <c r="S2" s="22"/>
      <c r="T2" s="22"/>
    </row>
    <row r="3" spans="1:24" ht="17.45" customHeight="1">
      <c r="A3" s="175" t="s">
        <v>41</v>
      </c>
      <c r="B3" s="175"/>
      <c r="C3" s="175"/>
      <c r="D3" s="175"/>
      <c r="E3" s="175"/>
      <c r="F3" s="175"/>
      <c r="G3" s="175"/>
      <c r="H3" s="175"/>
      <c r="I3" s="175"/>
      <c r="J3" s="175"/>
      <c r="K3" s="175"/>
      <c r="L3" s="175"/>
      <c r="M3" s="175"/>
      <c r="N3" s="175"/>
      <c r="O3" s="175"/>
      <c r="P3" s="175"/>
      <c r="Q3" s="175"/>
      <c r="R3" s="175"/>
      <c r="S3" s="175"/>
      <c r="T3" s="175"/>
      <c r="U3" s="31"/>
      <c r="V3" s="31"/>
      <c r="W3" s="31"/>
      <c r="X3" s="31"/>
    </row>
    <row r="4" spans="1:20" ht="28.15" customHeight="1">
      <c r="A4" s="67"/>
      <c r="B4" s="67"/>
      <c r="C4" s="6"/>
      <c r="D4" s="6"/>
      <c r="E4" s="6"/>
      <c r="F4" s="212"/>
      <c r="G4" s="212"/>
      <c r="H4" s="212"/>
      <c r="I4" s="6"/>
      <c r="J4" s="6"/>
      <c r="K4" s="6"/>
      <c r="L4" s="212"/>
      <c r="M4" s="212"/>
      <c r="N4" s="212"/>
      <c r="O4" s="6"/>
      <c r="P4" s="213" t="s">
        <v>0</v>
      </c>
      <c r="Q4" s="213"/>
      <c r="R4" s="213"/>
      <c r="S4" s="213"/>
      <c r="T4" s="213"/>
    </row>
    <row r="5" spans="1:20" s="73" customFormat="1" ht="25.5" customHeight="1">
      <c r="A5" s="207" t="s">
        <v>1</v>
      </c>
      <c r="B5" s="207" t="s">
        <v>155</v>
      </c>
      <c r="C5" s="214" t="s">
        <v>156</v>
      </c>
      <c r="D5" s="214"/>
      <c r="E5" s="214"/>
      <c r="F5" s="214"/>
      <c r="G5" s="214"/>
      <c r="H5" s="214"/>
      <c r="I5" s="214" t="s">
        <v>157</v>
      </c>
      <c r="J5" s="214"/>
      <c r="K5" s="214"/>
      <c r="L5" s="214"/>
      <c r="M5" s="214"/>
      <c r="N5" s="214"/>
      <c r="O5" s="209" t="s">
        <v>158</v>
      </c>
      <c r="P5" s="210"/>
      <c r="Q5" s="210"/>
      <c r="R5" s="210"/>
      <c r="S5" s="210"/>
      <c r="T5" s="211"/>
    </row>
    <row r="6" spans="1:20" s="73" customFormat="1" ht="25.5" customHeight="1">
      <c r="A6" s="208"/>
      <c r="B6" s="208"/>
      <c r="C6" s="207" t="s">
        <v>159</v>
      </c>
      <c r="D6" s="207" t="s">
        <v>160</v>
      </c>
      <c r="E6" s="209" t="s">
        <v>161</v>
      </c>
      <c r="F6" s="210"/>
      <c r="G6" s="210"/>
      <c r="H6" s="211"/>
      <c r="I6" s="207" t="s">
        <v>159</v>
      </c>
      <c r="J6" s="207" t="s">
        <v>160</v>
      </c>
      <c r="K6" s="209" t="s">
        <v>161</v>
      </c>
      <c r="L6" s="210"/>
      <c r="M6" s="210"/>
      <c r="N6" s="211"/>
      <c r="O6" s="207" t="s">
        <v>159</v>
      </c>
      <c r="P6" s="207" t="s">
        <v>160</v>
      </c>
      <c r="Q6" s="209" t="s">
        <v>161</v>
      </c>
      <c r="R6" s="210"/>
      <c r="S6" s="210"/>
      <c r="T6" s="211"/>
    </row>
    <row r="7" spans="1:20" s="73" customFormat="1" ht="99.75" customHeight="1">
      <c r="A7" s="208"/>
      <c r="B7" s="208"/>
      <c r="C7" s="208"/>
      <c r="D7" s="208"/>
      <c r="E7" s="42" t="s">
        <v>159</v>
      </c>
      <c r="F7" s="155" t="s">
        <v>162</v>
      </c>
      <c r="G7" s="155" t="s">
        <v>163</v>
      </c>
      <c r="H7" s="155" t="s">
        <v>164</v>
      </c>
      <c r="I7" s="208"/>
      <c r="J7" s="208"/>
      <c r="K7" s="42" t="s">
        <v>159</v>
      </c>
      <c r="L7" s="155" t="s">
        <v>162</v>
      </c>
      <c r="M7" s="155" t="s">
        <v>163</v>
      </c>
      <c r="N7" s="155" t="s">
        <v>164</v>
      </c>
      <c r="O7" s="208"/>
      <c r="P7" s="208"/>
      <c r="Q7" s="42" t="s">
        <v>159</v>
      </c>
      <c r="R7" s="155" t="s">
        <v>162</v>
      </c>
      <c r="S7" s="155" t="s">
        <v>163</v>
      </c>
      <c r="T7" s="155" t="s">
        <v>164</v>
      </c>
    </row>
    <row r="8" spans="1:20" s="6" customFormat="1" ht="23.45" customHeight="1">
      <c r="A8" s="7"/>
      <c r="B8" s="74" t="s">
        <v>140</v>
      </c>
      <c r="C8" s="156">
        <f>SUM(C9:C18)</f>
        <v>5181629</v>
      </c>
      <c r="D8" s="156">
        <f aca="true" t="shared" si="0" ref="D8:N8">SUM(D9:D18)</f>
        <v>3844495</v>
      </c>
      <c r="E8" s="156">
        <f t="shared" si="0"/>
        <v>1897475</v>
      </c>
      <c r="F8" s="156">
        <f t="shared" si="0"/>
        <v>0</v>
      </c>
      <c r="G8" s="156">
        <f t="shared" si="0"/>
        <v>1086384</v>
      </c>
      <c r="H8" s="156">
        <f t="shared" si="0"/>
        <v>811091</v>
      </c>
      <c r="I8" s="156">
        <f t="shared" si="0"/>
        <v>6010234</v>
      </c>
      <c r="J8" s="156">
        <f t="shared" si="0"/>
        <v>3817495</v>
      </c>
      <c r="K8" s="156">
        <f t="shared" si="0"/>
        <v>2192739</v>
      </c>
      <c r="L8" s="156">
        <f t="shared" si="0"/>
        <v>0</v>
      </c>
      <c r="M8" s="156">
        <f t="shared" si="0"/>
        <v>1381648</v>
      </c>
      <c r="N8" s="156">
        <f t="shared" si="0"/>
        <v>811091</v>
      </c>
      <c r="O8" s="156">
        <f>I8/C8*100</f>
        <v>115.99120662633315</v>
      </c>
      <c r="P8" s="156">
        <f aca="true" t="shared" si="1" ref="P8:Q18">J8/D8*100</f>
        <v>99.29769709675783</v>
      </c>
      <c r="Q8" s="156">
        <f>K8/E8*100</f>
        <v>115.56089013030476</v>
      </c>
      <c r="R8" s="156"/>
      <c r="S8" s="156">
        <f>M8/G8*100</f>
        <v>127.1786035140429</v>
      </c>
      <c r="T8" s="156">
        <f>N8/H8*100</f>
        <v>100</v>
      </c>
    </row>
    <row r="9" spans="1:20" s="6" customFormat="1" ht="23.45" customHeight="1">
      <c r="A9" s="157">
        <v>1</v>
      </c>
      <c r="B9" s="158" t="s">
        <v>165</v>
      </c>
      <c r="C9" s="159">
        <f>D9+E9</f>
        <v>564035</v>
      </c>
      <c r="D9" s="159">
        <v>353805</v>
      </c>
      <c r="E9" s="160">
        <f>F9+G9+H9</f>
        <v>210230</v>
      </c>
      <c r="F9" s="159"/>
      <c r="G9" s="159">
        <v>170816</v>
      </c>
      <c r="H9" s="159">
        <v>39414</v>
      </c>
      <c r="I9" s="159">
        <f>J9+K9</f>
        <v>471195</v>
      </c>
      <c r="J9" s="159">
        <v>349005</v>
      </c>
      <c r="K9" s="159">
        <f>L9+M9+N9</f>
        <v>122190</v>
      </c>
      <c r="L9" s="159"/>
      <c r="M9" s="159">
        <v>82776</v>
      </c>
      <c r="N9" s="159">
        <v>39414</v>
      </c>
      <c r="O9" s="160">
        <f aca="true" t="shared" si="2" ref="O9:O18">I9/C9*100</f>
        <v>83.54002854432792</v>
      </c>
      <c r="P9" s="160">
        <f t="shared" si="1"/>
        <v>98.64332047314198</v>
      </c>
      <c r="Q9" s="160">
        <f t="shared" si="1"/>
        <v>58.12205679493888</v>
      </c>
      <c r="R9" s="160"/>
      <c r="S9" s="160">
        <f aca="true" t="shared" si="3" ref="S9:T18">M9/G9*100</f>
        <v>48.45916073435744</v>
      </c>
      <c r="T9" s="160">
        <f t="shared" si="3"/>
        <v>100</v>
      </c>
    </row>
    <row r="10" spans="1:20" s="6" customFormat="1" ht="23.45" customHeight="1">
      <c r="A10" s="157">
        <v>2</v>
      </c>
      <c r="B10" s="158" t="s">
        <v>166</v>
      </c>
      <c r="C10" s="159">
        <v>390444</v>
      </c>
      <c r="D10" s="159">
        <v>317372</v>
      </c>
      <c r="E10" s="159">
        <f aca="true" t="shared" si="4" ref="E10:E18">F10+G10+H10</f>
        <v>101079</v>
      </c>
      <c r="F10" s="159"/>
      <c r="G10" s="159">
        <v>55294</v>
      </c>
      <c r="H10" s="159">
        <v>45785</v>
      </c>
      <c r="I10" s="159">
        <f aca="true" t="shared" si="5" ref="I10:I18">J10+K10</f>
        <v>445959</v>
      </c>
      <c r="J10" s="159">
        <v>314972</v>
      </c>
      <c r="K10" s="159">
        <f aca="true" t="shared" si="6" ref="K10:K18">L10+M10+N10</f>
        <v>130987</v>
      </c>
      <c r="L10" s="159"/>
      <c r="M10" s="159">
        <v>85202</v>
      </c>
      <c r="N10" s="159">
        <v>45785</v>
      </c>
      <c r="O10" s="160">
        <f t="shared" si="2"/>
        <v>114.21842825091434</v>
      </c>
      <c r="P10" s="160">
        <f t="shared" si="1"/>
        <v>99.24378962227291</v>
      </c>
      <c r="Q10" s="160">
        <f t="shared" si="1"/>
        <v>129.58873752213614</v>
      </c>
      <c r="R10" s="160"/>
      <c r="S10" s="160">
        <f t="shared" si="3"/>
        <v>154.08905125330054</v>
      </c>
      <c r="T10" s="160">
        <f t="shared" si="3"/>
        <v>100</v>
      </c>
    </row>
    <row r="11" spans="1:20" s="6" customFormat="1" ht="23.45" customHeight="1">
      <c r="A11" s="157">
        <v>3</v>
      </c>
      <c r="B11" s="158" t="s">
        <v>167</v>
      </c>
      <c r="C11" s="159">
        <v>557352</v>
      </c>
      <c r="D11" s="159">
        <v>406627</v>
      </c>
      <c r="E11" s="159">
        <f t="shared" si="4"/>
        <v>221785</v>
      </c>
      <c r="F11" s="159"/>
      <c r="G11" s="159">
        <v>116577</v>
      </c>
      <c r="H11" s="159">
        <v>105208</v>
      </c>
      <c r="I11" s="159">
        <f t="shared" si="5"/>
        <v>681473</v>
      </c>
      <c r="J11" s="159">
        <v>404227</v>
      </c>
      <c r="K11" s="159">
        <f t="shared" si="6"/>
        <v>277246</v>
      </c>
      <c r="L11" s="159"/>
      <c r="M11" s="159">
        <v>172038</v>
      </c>
      <c r="N11" s="159">
        <v>105208</v>
      </c>
      <c r="O11" s="160">
        <f t="shared" si="2"/>
        <v>122.2697684766539</v>
      </c>
      <c r="P11" s="160">
        <f t="shared" si="1"/>
        <v>99.4097784947876</v>
      </c>
      <c r="Q11" s="160">
        <f t="shared" si="1"/>
        <v>125.00665058502605</v>
      </c>
      <c r="R11" s="160"/>
      <c r="S11" s="160">
        <f t="shared" si="3"/>
        <v>147.57456445096372</v>
      </c>
      <c r="T11" s="160">
        <f t="shared" si="3"/>
        <v>100</v>
      </c>
    </row>
    <row r="12" spans="1:20" s="6" customFormat="1" ht="23.45" customHeight="1">
      <c r="A12" s="157">
        <v>4</v>
      </c>
      <c r="B12" s="158" t="s">
        <v>168</v>
      </c>
      <c r="C12" s="159">
        <v>665340</v>
      </c>
      <c r="D12" s="159">
        <v>487937</v>
      </c>
      <c r="E12" s="159">
        <f t="shared" si="4"/>
        <v>276306</v>
      </c>
      <c r="F12" s="159"/>
      <c r="G12" s="159">
        <v>157545</v>
      </c>
      <c r="H12" s="159">
        <v>118761</v>
      </c>
      <c r="I12" s="159">
        <f t="shared" si="5"/>
        <v>801846</v>
      </c>
      <c r="J12" s="159">
        <v>485537</v>
      </c>
      <c r="K12" s="159">
        <f t="shared" si="6"/>
        <v>316309</v>
      </c>
      <c r="L12" s="159"/>
      <c r="M12" s="159">
        <v>197548</v>
      </c>
      <c r="N12" s="159">
        <v>118761</v>
      </c>
      <c r="O12" s="160">
        <f t="shared" si="2"/>
        <v>120.5167282892957</v>
      </c>
      <c r="P12" s="160">
        <f t="shared" si="1"/>
        <v>99.5081332221168</v>
      </c>
      <c r="Q12" s="160">
        <f t="shared" si="1"/>
        <v>114.47778911786209</v>
      </c>
      <c r="R12" s="160"/>
      <c r="S12" s="160">
        <f t="shared" si="3"/>
        <v>125.39147545145832</v>
      </c>
      <c r="T12" s="160">
        <f t="shared" si="3"/>
        <v>100</v>
      </c>
    </row>
    <row r="13" spans="1:20" s="6" customFormat="1" ht="23.45" customHeight="1">
      <c r="A13" s="157">
        <v>5</v>
      </c>
      <c r="B13" s="158" t="s">
        <v>169</v>
      </c>
      <c r="C13" s="160">
        <v>773191</v>
      </c>
      <c r="D13" s="160">
        <v>581391</v>
      </c>
      <c r="E13" s="159">
        <f t="shared" si="4"/>
        <v>271252</v>
      </c>
      <c r="F13" s="160"/>
      <c r="G13" s="160">
        <v>150024</v>
      </c>
      <c r="H13" s="160">
        <v>121228</v>
      </c>
      <c r="I13" s="159">
        <f t="shared" si="5"/>
        <v>939204</v>
      </c>
      <c r="J13" s="160">
        <v>579391</v>
      </c>
      <c r="K13" s="159">
        <f t="shared" si="6"/>
        <v>359813</v>
      </c>
      <c r="L13" s="160"/>
      <c r="M13" s="160">
        <v>238585</v>
      </c>
      <c r="N13" s="160">
        <v>121228</v>
      </c>
      <c r="O13" s="160">
        <f t="shared" si="2"/>
        <v>121.47115007805316</v>
      </c>
      <c r="P13" s="160">
        <f t="shared" si="1"/>
        <v>99.65599742686075</v>
      </c>
      <c r="Q13" s="160">
        <f t="shared" si="1"/>
        <v>132.6489758600858</v>
      </c>
      <c r="R13" s="160"/>
      <c r="S13" s="160">
        <f t="shared" si="3"/>
        <v>159.03122167119926</v>
      </c>
      <c r="T13" s="160">
        <f t="shared" si="3"/>
        <v>100</v>
      </c>
    </row>
    <row r="14" spans="1:20" s="6" customFormat="1" ht="23.45" customHeight="1">
      <c r="A14" s="157">
        <v>6</v>
      </c>
      <c r="B14" s="158" t="s">
        <v>170</v>
      </c>
      <c r="C14" s="160">
        <v>431465</v>
      </c>
      <c r="D14" s="160">
        <v>305976</v>
      </c>
      <c r="E14" s="159">
        <f t="shared" si="4"/>
        <v>145188</v>
      </c>
      <c r="F14" s="160"/>
      <c r="G14" s="160">
        <v>96260</v>
      </c>
      <c r="H14" s="160">
        <v>48928</v>
      </c>
      <c r="I14" s="159">
        <f t="shared" si="5"/>
        <v>445096</v>
      </c>
      <c r="J14" s="160">
        <v>303576</v>
      </c>
      <c r="K14" s="159">
        <f t="shared" si="6"/>
        <v>141520</v>
      </c>
      <c r="L14" s="160"/>
      <c r="M14" s="160">
        <v>92592</v>
      </c>
      <c r="N14" s="160">
        <v>48928</v>
      </c>
      <c r="O14" s="160">
        <f t="shared" si="2"/>
        <v>103.15923655452934</v>
      </c>
      <c r="P14" s="160">
        <f t="shared" si="1"/>
        <v>99.21562475488274</v>
      </c>
      <c r="Q14" s="160">
        <f t="shared" si="1"/>
        <v>97.47362040940023</v>
      </c>
      <c r="R14" s="160"/>
      <c r="S14" s="160">
        <f t="shared" si="3"/>
        <v>96.18948680656555</v>
      </c>
      <c r="T14" s="160">
        <f t="shared" si="3"/>
        <v>100</v>
      </c>
    </row>
    <row r="15" spans="1:20" s="6" customFormat="1" ht="23.45" customHeight="1">
      <c r="A15" s="157">
        <v>7</v>
      </c>
      <c r="B15" s="158" t="s">
        <v>171</v>
      </c>
      <c r="C15" s="160">
        <v>421845</v>
      </c>
      <c r="D15" s="160">
        <v>351232</v>
      </c>
      <c r="E15" s="159">
        <f t="shared" si="4"/>
        <v>116830</v>
      </c>
      <c r="F15" s="160"/>
      <c r="G15" s="160">
        <v>40233</v>
      </c>
      <c r="H15" s="160">
        <v>76597</v>
      </c>
      <c r="I15" s="159">
        <f t="shared" si="5"/>
        <v>537146</v>
      </c>
      <c r="J15" s="160">
        <v>351232</v>
      </c>
      <c r="K15" s="159">
        <f t="shared" si="6"/>
        <v>185914</v>
      </c>
      <c r="L15" s="160"/>
      <c r="M15" s="160">
        <v>109317</v>
      </c>
      <c r="N15" s="160">
        <v>76597</v>
      </c>
      <c r="O15" s="160">
        <f t="shared" si="2"/>
        <v>127.33255105548247</v>
      </c>
      <c r="P15" s="160">
        <f t="shared" si="1"/>
        <v>100</v>
      </c>
      <c r="Q15" s="160">
        <f t="shared" si="1"/>
        <v>159.13207224171876</v>
      </c>
      <c r="R15" s="160"/>
      <c r="S15" s="160">
        <f t="shared" si="3"/>
        <v>271.7097904705093</v>
      </c>
      <c r="T15" s="160">
        <f t="shared" si="3"/>
        <v>100</v>
      </c>
    </row>
    <row r="16" spans="1:20" s="6" customFormat="1" ht="23.45" customHeight="1">
      <c r="A16" s="157">
        <v>8</v>
      </c>
      <c r="B16" s="161" t="s">
        <v>172</v>
      </c>
      <c r="C16" s="159">
        <v>455395</v>
      </c>
      <c r="D16" s="162">
        <v>350061</v>
      </c>
      <c r="E16" s="159">
        <f t="shared" si="4"/>
        <v>182833</v>
      </c>
      <c r="F16" s="162"/>
      <c r="G16" s="162">
        <v>81489</v>
      </c>
      <c r="H16" s="162">
        <v>101344</v>
      </c>
      <c r="I16" s="159">
        <f t="shared" si="5"/>
        <v>591506</v>
      </c>
      <c r="J16" s="162">
        <v>347061</v>
      </c>
      <c r="K16" s="159">
        <f t="shared" si="6"/>
        <v>244445</v>
      </c>
      <c r="L16" s="162"/>
      <c r="M16" s="162">
        <v>143101</v>
      </c>
      <c r="N16" s="162">
        <v>101344</v>
      </c>
      <c r="O16" s="160">
        <f t="shared" si="2"/>
        <v>129.88855828456613</v>
      </c>
      <c r="P16" s="160">
        <f t="shared" si="1"/>
        <v>99.14300650458063</v>
      </c>
      <c r="Q16" s="160">
        <f t="shared" si="1"/>
        <v>133.69851175663035</v>
      </c>
      <c r="R16" s="160"/>
      <c r="S16" s="160">
        <f t="shared" si="3"/>
        <v>175.60775073936358</v>
      </c>
      <c r="T16" s="160">
        <f t="shared" si="3"/>
        <v>100</v>
      </c>
    </row>
    <row r="17" spans="1:20" s="6" customFormat="1" ht="23.45" customHeight="1">
      <c r="A17" s="157">
        <v>9</v>
      </c>
      <c r="B17" s="163" t="s">
        <v>173</v>
      </c>
      <c r="C17" s="159">
        <v>585676</v>
      </c>
      <c r="D17" s="160">
        <v>429753</v>
      </c>
      <c r="E17" s="159">
        <f t="shared" si="4"/>
        <v>246578</v>
      </c>
      <c r="F17" s="160"/>
      <c r="G17" s="160">
        <v>138477</v>
      </c>
      <c r="H17" s="160">
        <v>108101</v>
      </c>
      <c r="I17" s="159">
        <f t="shared" si="5"/>
        <v>719740</v>
      </c>
      <c r="J17" s="160">
        <v>424553</v>
      </c>
      <c r="K17" s="159">
        <f t="shared" si="6"/>
        <v>295187</v>
      </c>
      <c r="L17" s="160"/>
      <c r="M17" s="160">
        <v>187086</v>
      </c>
      <c r="N17" s="160">
        <v>108101</v>
      </c>
      <c r="O17" s="160">
        <f t="shared" si="2"/>
        <v>122.8904718649902</v>
      </c>
      <c r="P17" s="160">
        <f t="shared" si="1"/>
        <v>98.79000262941736</v>
      </c>
      <c r="Q17" s="160">
        <f t="shared" si="1"/>
        <v>119.71343753295103</v>
      </c>
      <c r="R17" s="160"/>
      <c r="S17" s="160">
        <f t="shared" si="3"/>
        <v>135.10258021187633</v>
      </c>
      <c r="T17" s="160">
        <f t="shared" si="3"/>
        <v>100</v>
      </c>
    </row>
    <row r="18" spans="1:20" ht="19.5" customHeight="1">
      <c r="A18" s="261">
        <v>10</v>
      </c>
      <c r="B18" s="164" t="s">
        <v>174</v>
      </c>
      <c r="C18" s="166">
        <v>336886</v>
      </c>
      <c r="D18" s="166">
        <v>260341</v>
      </c>
      <c r="E18" s="166">
        <f t="shared" si="4"/>
        <v>125394</v>
      </c>
      <c r="F18" s="165"/>
      <c r="G18" s="166">
        <v>79669</v>
      </c>
      <c r="H18" s="166">
        <v>45725</v>
      </c>
      <c r="I18" s="166">
        <f t="shared" si="5"/>
        <v>377069</v>
      </c>
      <c r="J18" s="166">
        <v>257941</v>
      </c>
      <c r="K18" s="166">
        <f t="shared" si="6"/>
        <v>119128</v>
      </c>
      <c r="L18" s="166"/>
      <c r="M18" s="166">
        <v>73403</v>
      </c>
      <c r="N18" s="165">
        <v>45725</v>
      </c>
      <c r="O18" s="166">
        <f t="shared" si="2"/>
        <v>111.92777378697838</v>
      </c>
      <c r="P18" s="166">
        <f t="shared" si="1"/>
        <v>99.0781321420752</v>
      </c>
      <c r="Q18" s="166">
        <f t="shared" si="1"/>
        <v>95.00295069939551</v>
      </c>
      <c r="R18" s="166"/>
      <c r="S18" s="166">
        <f t="shared" si="3"/>
        <v>92.13495839034003</v>
      </c>
      <c r="T18" s="166">
        <f t="shared" si="3"/>
        <v>100</v>
      </c>
    </row>
    <row r="19" spans="1:20" ht="19.5" customHeight="1">
      <c r="A19" s="15"/>
      <c r="B19" s="32"/>
      <c r="C19" s="6"/>
      <c r="D19" s="6"/>
      <c r="E19" s="6"/>
      <c r="F19" s="6"/>
      <c r="G19" s="6"/>
      <c r="H19" s="6"/>
      <c r="I19" s="6"/>
      <c r="J19" s="6"/>
      <c r="K19" s="6"/>
      <c r="L19" s="6"/>
      <c r="M19" s="6"/>
      <c r="N19" s="6"/>
      <c r="O19" s="6"/>
      <c r="P19" s="6"/>
      <c r="Q19" s="6"/>
      <c r="R19" s="6"/>
      <c r="S19" s="6"/>
      <c r="T19" s="6"/>
    </row>
    <row r="20" spans="1:20" ht="18.75">
      <c r="A20" s="15"/>
      <c r="B20" s="67"/>
      <c r="C20" s="6"/>
      <c r="D20" s="6"/>
      <c r="E20" s="6"/>
      <c r="F20" s="6"/>
      <c r="G20" s="6"/>
      <c r="H20" s="6"/>
      <c r="I20" s="6"/>
      <c r="J20" s="6"/>
      <c r="K20" s="6"/>
      <c r="L20" s="6"/>
      <c r="M20" s="6"/>
      <c r="N20" s="6"/>
      <c r="O20" s="6"/>
      <c r="P20" s="6"/>
      <c r="Q20" s="6"/>
      <c r="R20" s="6"/>
      <c r="S20" s="6"/>
      <c r="T20" s="6"/>
    </row>
    <row r="21" spans="1:20" ht="18.75">
      <c r="A21" s="6"/>
      <c r="B21" s="6"/>
      <c r="C21" s="6"/>
      <c r="D21" s="6"/>
      <c r="E21" s="6"/>
      <c r="F21" s="6"/>
      <c r="G21" s="6"/>
      <c r="H21" s="6"/>
      <c r="I21" s="6"/>
      <c r="J21" s="6"/>
      <c r="K21" s="6"/>
      <c r="L21" s="6"/>
      <c r="M21" s="6"/>
      <c r="N21" s="6"/>
      <c r="O21" s="6"/>
      <c r="P21" s="6"/>
      <c r="Q21" s="6"/>
      <c r="R21" s="6"/>
      <c r="S21" s="6"/>
      <c r="T21" s="6"/>
    </row>
    <row r="22" spans="1:20" ht="18.75">
      <c r="A22" s="6"/>
      <c r="B22" s="6"/>
      <c r="C22" s="6"/>
      <c r="D22" s="6"/>
      <c r="E22" s="6"/>
      <c r="F22" s="6"/>
      <c r="G22" s="6"/>
      <c r="H22" s="6"/>
      <c r="I22" s="6"/>
      <c r="J22" s="6"/>
      <c r="K22" s="6"/>
      <c r="L22" s="6"/>
      <c r="M22" s="6"/>
      <c r="N22" s="6"/>
      <c r="O22" s="6"/>
      <c r="P22" s="6"/>
      <c r="Q22" s="6"/>
      <c r="R22" s="6"/>
      <c r="S22" s="6"/>
      <c r="T22" s="6"/>
    </row>
    <row r="23" spans="1:20" ht="18.75">
      <c r="A23" s="6"/>
      <c r="B23" s="6"/>
      <c r="C23" s="6"/>
      <c r="D23" s="6"/>
      <c r="E23" s="6"/>
      <c r="F23" s="6"/>
      <c r="G23" s="6"/>
      <c r="H23" s="6"/>
      <c r="I23" s="6"/>
      <c r="J23" s="6"/>
      <c r="K23" s="6"/>
      <c r="L23" s="6"/>
      <c r="M23" s="6"/>
      <c r="N23" s="6"/>
      <c r="O23" s="6"/>
      <c r="P23" s="6"/>
      <c r="Q23" s="6"/>
      <c r="R23" s="6"/>
      <c r="S23" s="6"/>
      <c r="T23" s="6"/>
    </row>
    <row r="24" spans="1:20" ht="18.75">
      <c r="A24" s="6"/>
      <c r="B24" s="6"/>
      <c r="C24" s="6"/>
      <c r="D24" s="6"/>
      <c r="E24" s="6"/>
      <c r="F24" s="6"/>
      <c r="G24" s="6"/>
      <c r="H24" s="6"/>
      <c r="I24" s="6"/>
      <c r="J24" s="6"/>
      <c r="K24" s="6"/>
      <c r="L24" s="6"/>
      <c r="M24" s="6"/>
      <c r="N24" s="6"/>
      <c r="O24" s="6"/>
      <c r="P24" s="6"/>
      <c r="Q24" s="6"/>
      <c r="R24" s="6"/>
      <c r="S24" s="6"/>
      <c r="T24" s="6"/>
    </row>
    <row r="25" spans="1:20" ht="18.75">
      <c r="A25" s="6"/>
      <c r="B25" s="6"/>
      <c r="C25" s="6"/>
      <c r="D25" s="6"/>
      <c r="E25" s="6"/>
      <c r="F25" s="6"/>
      <c r="G25" s="6"/>
      <c r="H25" s="6"/>
      <c r="I25" s="6"/>
      <c r="J25" s="6"/>
      <c r="K25" s="6"/>
      <c r="L25" s="6"/>
      <c r="M25" s="6"/>
      <c r="N25" s="6"/>
      <c r="O25" s="6"/>
      <c r="P25" s="6"/>
      <c r="Q25" s="6"/>
      <c r="R25" s="6"/>
      <c r="S25" s="6"/>
      <c r="T25" s="6"/>
    </row>
    <row r="26" spans="1:20" ht="18.75">
      <c r="A26" s="6"/>
      <c r="B26" s="6"/>
      <c r="C26" s="6"/>
      <c r="D26" s="6"/>
      <c r="E26" s="6"/>
      <c r="F26" s="6"/>
      <c r="G26" s="6"/>
      <c r="H26" s="6"/>
      <c r="I26" s="6"/>
      <c r="J26" s="6"/>
      <c r="K26" s="6"/>
      <c r="L26" s="6"/>
      <c r="M26" s="6"/>
      <c r="N26" s="6"/>
      <c r="O26" s="6"/>
      <c r="P26" s="6"/>
      <c r="Q26" s="6"/>
      <c r="R26" s="6"/>
      <c r="S26" s="6"/>
      <c r="T26" s="6"/>
    </row>
    <row r="27" spans="1:20" ht="18.75">
      <c r="A27" s="6"/>
      <c r="B27" s="6"/>
      <c r="C27" s="6"/>
      <c r="D27" s="6"/>
      <c r="E27" s="6"/>
      <c r="F27" s="6"/>
      <c r="G27" s="6"/>
      <c r="H27" s="6"/>
      <c r="I27" s="6"/>
      <c r="J27" s="6"/>
      <c r="K27" s="6"/>
      <c r="L27" s="6"/>
      <c r="M27" s="6"/>
      <c r="N27" s="6"/>
      <c r="O27" s="6"/>
      <c r="P27" s="6"/>
      <c r="Q27" s="6"/>
      <c r="R27" s="6"/>
      <c r="S27" s="6"/>
      <c r="T27" s="6"/>
    </row>
    <row r="28" spans="1:20" ht="18.75">
      <c r="A28" s="6"/>
      <c r="B28" s="6"/>
      <c r="C28" s="6"/>
      <c r="D28" s="6"/>
      <c r="E28" s="6"/>
      <c r="F28" s="6"/>
      <c r="G28" s="6"/>
      <c r="H28" s="6"/>
      <c r="I28" s="6"/>
      <c r="J28" s="6"/>
      <c r="K28" s="6"/>
      <c r="L28" s="6"/>
      <c r="M28" s="6"/>
      <c r="N28" s="6"/>
      <c r="O28" s="6"/>
      <c r="P28" s="6"/>
      <c r="Q28" s="6"/>
      <c r="R28" s="6"/>
      <c r="S28" s="6"/>
      <c r="T28" s="6"/>
    </row>
    <row r="29" spans="1:20" ht="18.75">
      <c r="A29" s="6"/>
      <c r="B29" s="6"/>
      <c r="C29" s="6"/>
      <c r="D29" s="6"/>
      <c r="E29" s="6"/>
      <c r="F29" s="6"/>
      <c r="G29" s="6"/>
      <c r="H29" s="6"/>
      <c r="I29" s="6"/>
      <c r="J29" s="6"/>
      <c r="K29" s="6"/>
      <c r="L29" s="6"/>
      <c r="M29" s="6"/>
      <c r="N29" s="6"/>
      <c r="O29" s="6"/>
      <c r="P29" s="6"/>
      <c r="Q29" s="6"/>
      <c r="R29" s="6"/>
      <c r="S29" s="6"/>
      <c r="T29" s="6"/>
    </row>
    <row r="30" spans="1:20" ht="22.5" customHeight="1">
      <c r="A30" s="6"/>
      <c r="B30" s="6"/>
      <c r="C30" s="6"/>
      <c r="D30" s="6"/>
      <c r="E30" s="6"/>
      <c r="F30" s="6"/>
      <c r="G30" s="6"/>
      <c r="H30" s="6"/>
      <c r="I30" s="6"/>
      <c r="J30" s="6"/>
      <c r="K30" s="6"/>
      <c r="L30" s="6"/>
      <c r="M30" s="6"/>
      <c r="N30" s="6"/>
      <c r="O30" s="6"/>
      <c r="P30" s="6"/>
      <c r="Q30" s="6"/>
      <c r="R30" s="6"/>
      <c r="S30" s="6"/>
      <c r="T30" s="6"/>
    </row>
    <row r="31" spans="1:20" ht="18.75">
      <c r="A31" s="6"/>
      <c r="B31" s="6"/>
      <c r="C31" s="6"/>
      <c r="D31" s="6"/>
      <c r="E31" s="6"/>
      <c r="F31" s="6"/>
      <c r="G31" s="6"/>
      <c r="H31" s="6"/>
      <c r="I31" s="6"/>
      <c r="J31" s="6"/>
      <c r="K31" s="6"/>
      <c r="L31" s="6"/>
      <c r="M31" s="6"/>
      <c r="N31" s="6"/>
      <c r="O31" s="6"/>
      <c r="P31" s="6"/>
      <c r="Q31" s="6"/>
      <c r="R31" s="6"/>
      <c r="S31" s="6"/>
      <c r="T31" s="6"/>
    </row>
    <row r="32" spans="1:20" ht="18.75">
      <c r="A32" s="6"/>
      <c r="B32" s="6"/>
      <c r="C32" s="6"/>
      <c r="D32" s="6"/>
      <c r="E32" s="6"/>
      <c r="F32" s="6"/>
      <c r="G32" s="6"/>
      <c r="H32" s="6"/>
      <c r="I32" s="6"/>
      <c r="J32" s="6"/>
      <c r="K32" s="6"/>
      <c r="L32" s="6"/>
      <c r="M32" s="6"/>
      <c r="N32" s="6"/>
      <c r="O32" s="6"/>
      <c r="P32" s="6"/>
      <c r="Q32" s="6"/>
      <c r="R32" s="6"/>
      <c r="S32" s="6"/>
      <c r="T32" s="6"/>
    </row>
    <row r="33" spans="1:20" ht="18.75">
      <c r="A33" s="6"/>
      <c r="B33" s="6"/>
      <c r="C33" s="6"/>
      <c r="D33" s="6"/>
      <c r="E33" s="6"/>
      <c r="F33" s="6"/>
      <c r="G33" s="6"/>
      <c r="H33" s="6"/>
      <c r="I33" s="6"/>
      <c r="J33" s="6"/>
      <c r="K33" s="6"/>
      <c r="L33" s="6"/>
      <c r="M33" s="6"/>
      <c r="N33" s="6"/>
      <c r="O33" s="6"/>
      <c r="P33" s="6"/>
      <c r="Q33" s="6"/>
      <c r="R33" s="6"/>
      <c r="S33" s="6"/>
      <c r="T33" s="6"/>
    </row>
    <row r="34" spans="1:20" ht="18.75">
      <c r="A34" s="6"/>
      <c r="B34" s="6"/>
      <c r="C34" s="6"/>
      <c r="D34" s="6"/>
      <c r="E34" s="6"/>
      <c r="F34" s="6"/>
      <c r="G34" s="6"/>
      <c r="H34" s="6"/>
      <c r="I34" s="6"/>
      <c r="J34" s="6"/>
      <c r="K34" s="6"/>
      <c r="L34" s="6"/>
      <c r="M34" s="6"/>
      <c r="N34" s="6"/>
      <c r="O34" s="6"/>
      <c r="P34" s="6"/>
      <c r="Q34" s="6"/>
      <c r="R34" s="6"/>
      <c r="S34" s="6"/>
      <c r="T34" s="6"/>
    </row>
  </sheetData>
  <mergeCells count="19">
    <mergeCell ref="A5:A7"/>
    <mergeCell ref="B5:B7"/>
    <mergeCell ref="C5:H5"/>
    <mergeCell ref="I5:N5"/>
    <mergeCell ref="O5:T5"/>
    <mergeCell ref="R1:T1"/>
    <mergeCell ref="A3:T3"/>
    <mergeCell ref="F4:H4"/>
    <mergeCell ref="L4:N4"/>
    <mergeCell ref="P4:T4"/>
    <mergeCell ref="O6:O7"/>
    <mergeCell ref="P6:P7"/>
    <mergeCell ref="Q6:T6"/>
    <mergeCell ref="C6:C7"/>
    <mergeCell ref="D6:D7"/>
    <mergeCell ref="E6:H6"/>
    <mergeCell ref="I6:I7"/>
    <mergeCell ref="J6:J7"/>
    <mergeCell ref="K6:N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0"/>
  <sheetViews>
    <sheetView tabSelected="1" workbookViewId="0" topLeftCell="A1">
      <selection activeCell="A1" sqref="A1:XFD1048576"/>
    </sheetView>
  </sheetViews>
  <sheetFormatPr defaultColWidth="12.8515625" defaultRowHeight="15"/>
  <cols>
    <col min="1" max="1" width="6.421875" style="45" customWidth="1"/>
    <col min="2" max="2" width="30.00390625" style="45" customWidth="1"/>
    <col min="3" max="18" width="9.8515625" style="45" customWidth="1"/>
    <col min="19" max="16384" width="12.8515625" style="45" customWidth="1"/>
  </cols>
  <sheetData>
    <row r="1" spans="1:18" ht="21" customHeight="1">
      <c r="A1" s="1" t="s">
        <v>48</v>
      </c>
      <c r="B1" s="1"/>
      <c r="C1" s="1"/>
      <c r="D1" s="1"/>
      <c r="E1" s="1"/>
      <c r="F1" s="1"/>
      <c r="G1" s="1"/>
      <c r="H1" s="44"/>
      <c r="I1" s="44"/>
      <c r="J1" s="44"/>
      <c r="K1" s="44"/>
      <c r="L1" s="47"/>
      <c r="M1" s="167"/>
      <c r="N1" s="167"/>
      <c r="O1" s="167"/>
      <c r="P1" s="1"/>
      <c r="Q1" s="1"/>
      <c r="R1" s="1"/>
    </row>
    <row r="2" spans="1:18" ht="21" customHeight="1">
      <c r="A2" s="46" t="s">
        <v>204</v>
      </c>
      <c r="B2" s="47"/>
      <c r="C2" s="47"/>
      <c r="D2" s="47"/>
      <c r="E2" s="47"/>
      <c r="F2" s="48"/>
      <c r="G2" s="48"/>
      <c r="H2" s="48"/>
      <c r="I2" s="48"/>
      <c r="J2" s="48"/>
      <c r="K2" s="48"/>
      <c r="L2" s="48"/>
      <c r="M2" s="48"/>
      <c r="N2" s="48"/>
      <c r="O2" s="48"/>
      <c r="P2" s="47"/>
      <c r="Q2" s="47"/>
      <c r="R2" s="47"/>
    </row>
    <row r="3" spans="1:18" ht="21" customHeight="1">
      <c r="A3" s="175" t="s">
        <v>41</v>
      </c>
      <c r="B3" s="175"/>
      <c r="C3" s="175"/>
      <c r="D3" s="175"/>
      <c r="E3" s="175"/>
      <c r="F3" s="175"/>
      <c r="G3" s="175"/>
      <c r="H3" s="175"/>
      <c r="I3" s="175"/>
      <c r="J3" s="175"/>
      <c r="K3" s="175"/>
      <c r="L3" s="175"/>
      <c r="M3" s="175"/>
      <c r="N3" s="175"/>
      <c r="O3" s="175"/>
      <c r="P3" s="175"/>
      <c r="Q3" s="175"/>
      <c r="R3" s="175"/>
    </row>
    <row r="4" spans="1:18" ht="19.5" customHeight="1">
      <c r="A4" s="49"/>
      <c r="B4" s="49"/>
      <c r="C4" s="49"/>
      <c r="D4" s="49"/>
      <c r="E4" s="49"/>
      <c r="F4" s="50"/>
      <c r="G4" s="50"/>
      <c r="H4" s="50"/>
      <c r="I4" s="50"/>
      <c r="J4" s="50"/>
      <c r="K4" s="50"/>
      <c r="L4" s="168"/>
      <c r="M4" s="231"/>
      <c r="N4" s="231"/>
      <c r="O4" s="231"/>
      <c r="P4" s="231" t="s">
        <v>0</v>
      </c>
      <c r="Q4" s="231"/>
      <c r="R4" s="231"/>
    </row>
    <row r="5" spans="1:18" ht="19.5" customHeight="1">
      <c r="A5" s="219" t="s">
        <v>1</v>
      </c>
      <c r="B5" s="227" t="s">
        <v>175</v>
      </c>
      <c r="C5" s="232" t="s">
        <v>156</v>
      </c>
      <c r="D5" s="233"/>
      <c r="E5" s="233"/>
      <c r="F5" s="232" t="s">
        <v>157</v>
      </c>
      <c r="G5" s="235"/>
      <c r="H5" s="235"/>
      <c r="I5" s="235"/>
      <c r="J5" s="235"/>
      <c r="K5" s="235"/>
      <c r="L5" s="235"/>
      <c r="M5" s="235"/>
      <c r="N5" s="235"/>
      <c r="O5" s="235"/>
      <c r="P5" s="232" t="s">
        <v>158</v>
      </c>
      <c r="Q5" s="233"/>
      <c r="R5" s="234"/>
    </row>
    <row r="6" spans="1:18" ht="22.15" customHeight="1">
      <c r="A6" s="220"/>
      <c r="B6" s="228"/>
      <c r="C6" s="219" t="s">
        <v>159</v>
      </c>
      <c r="D6" s="217" t="s">
        <v>176</v>
      </c>
      <c r="E6" s="218"/>
      <c r="F6" s="219" t="s">
        <v>159</v>
      </c>
      <c r="G6" s="217" t="s">
        <v>176</v>
      </c>
      <c r="H6" s="218"/>
      <c r="I6" s="224" t="s">
        <v>205</v>
      </c>
      <c r="J6" s="225"/>
      <c r="K6" s="225"/>
      <c r="L6" s="225"/>
      <c r="M6" s="225"/>
      <c r="N6" s="225"/>
      <c r="O6" s="226"/>
      <c r="P6" s="219" t="s">
        <v>159</v>
      </c>
      <c r="Q6" s="217" t="s">
        <v>176</v>
      </c>
      <c r="R6" s="218"/>
    </row>
    <row r="7" spans="1:18" ht="22.15" customHeight="1">
      <c r="A7" s="220"/>
      <c r="B7" s="228"/>
      <c r="C7" s="220"/>
      <c r="D7" s="215" t="s">
        <v>178</v>
      </c>
      <c r="E7" s="215" t="s">
        <v>179</v>
      </c>
      <c r="F7" s="220"/>
      <c r="G7" s="215" t="s">
        <v>178</v>
      </c>
      <c r="H7" s="215" t="s">
        <v>179</v>
      </c>
      <c r="I7" s="219" t="s">
        <v>159</v>
      </c>
      <c r="J7" s="221" t="s">
        <v>178</v>
      </c>
      <c r="K7" s="222"/>
      <c r="L7" s="223"/>
      <c r="M7" s="221" t="s">
        <v>179</v>
      </c>
      <c r="N7" s="222"/>
      <c r="O7" s="223"/>
      <c r="P7" s="220"/>
      <c r="Q7" s="215" t="s">
        <v>178</v>
      </c>
      <c r="R7" s="215" t="s">
        <v>179</v>
      </c>
    </row>
    <row r="8" spans="1:18" ht="50.45" customHeight="1">
      <c r="A8" s="230"/>
      <c r="B8" s="229"/>
      <c r="C8" s="230"/>
      <c r="D8" s="216"/>
      <c r="E8" s="216"/>
      <c r="F8" s="220"/>
      <c r="G8" s="216"/>
      <c r="H8" s="216"/>
      <c r="I8" s="220"/>
      <c r="J8" s="170" t="s">
        <v>159</v>
      </c>
      <c r="K8" s="171" t="s">
        <v>180</v>
      </c>
      <c r="L8" s="171" t="s">
        <v>181</v>
      </c>
      <c r="M8" s="170" t="s">
        <v>159</v>
      </c>
      <c r="N8" s="171" t="s">
        <v>180</v>
      </c>
      <c r="O8" s="171" t="s">
        <v>181</v>
      </c>
      <c r="P8" s="230"/>
      <c r="Q8" s="216"/>
      <c r="R8" s="216"/>
    </row>
    <row r="9" spans="1:18" s="50" customFormat="1" ht="27" customHeight="1">
      <c r="A9" s="262" t="s">
        <v>6</v>
      </c>
      <c r="B9" s="263" t="s">
        <v>206</v>
      </c>
      <c r="C9" s="264">
        <v>252596</v>
      </c>
      <c r="D9" s="265">
        <f>D10</f>
        <v>70500</v>
      </c>
      <c r="E9" s="265">
        <f>E10+E54</f>
        <v>64037</v>
      </c>
      <c r="F9" s="266">
        <f>G9+H9</f>
        <v>278210.453509</v>
      </c>
      <c r="G9" s="266">
        <f>J9</f>
        <v>214892.177509</v>
      </c>
      <c r="H9" s="266">
        <f>M9</f>
        <v>63318.276</v>
      </c>
      <c r="I9" s="266">
        <f>J9+M9</f>
        <v>278210.453509</v>
      </c>
      <c r="J9" s="266">
        <f>K9+L9</f>
        <v>214892.177509</v>
      </c>
      <c r="K9" s="266">
        <f>K10+K54</f>
        <v>214892.177509</v>
      </c>
      <c r="L9" s="266">
        <f>L10+L54</f>
        <v>0</v>
      </c>
      <c r="M9" s="266">
        <f>N9+O9</f>
        <v>63318.276</v>
      </c>
      <c r="N9" s="266">
        <f>N10+N54</f>
        <v>63318.276</v>
      </c>
      <c r="O9" s="266">
        <f>O10+O54</f>
        <v>0</v>
      </c>
      <c r="P9" s="267">
        <f>F9/C9*100</f>
        <v>110.14048263194984</v>
      </c>
      <c r="Q9" s="267">
        <f>G9/D9*100</f>
        <v>304.81159930354613</v>
      </c>
      <c r="R9" s="267">
        <f>H9/E9*100</f>
        <v>98.87764261286443</v>
      </c>
    </row>
    <row r="10" spans="1:18" s="50" customFormat="1" ht="27" customHeight="1">
      <c r="A10" s="172">
        <v>1</v>
      </c>
      <c r="B10" s="268" t="s">
        <v>182</v>
      </c>
      <c r="C10" s="269">
        <f>D10+E10</f>
        <v>82557</v>
      </c>
      <c r="D10" s="270">
        <f>SUM(D11:D53)</f>
        <v>70500</v>
      </c>
      <c r="E10" s="270">
        <f>SUM(E11:E53)</f>
        <v>12057</v>
      </c>
      <c r="F10" s="270">
        <f aca="true" t="shared" si="0" ref="F10:O10">SUM(F11:F53)</f>
        <v>105697.45350899998</v>
      </c>
      <c r="G10" s="270">
        <f t="shared" si="0"/>
        <v>93920.17750899999</v>
      </c>
      <c r="H10" s="270">
        <f t="shared" si="0"/>
        <v>11777.276</v>
      </c>
      <c r="I10" s="270">
        <f t="shared" si="0"/>
        <v>105697.45350899998</v>
      </c>
      <c r="J10" s="270">
        <f t="shared" si="0"/>
        <v>93920.17750899999</v>
      </c>
      <c r="K10" s="270">
        <f t="shared" si="0"/>
        <v>93920.17750899999</v>
      </c>
      <c r="L10" s="270">
        <f t="shared" si="0"/>
        <v>0</v>
      </c>
      <c r="M10" s="270">
        <f t="shared" si="0"/>
        <v>11777.276</v>
      </c>
      <c r="N10" s="270">
        <f>SUM(N11:N53)</f>
        <v>11777.276</v>
      </c>
      <c r="O10" s="270">
        <f t="shared" si="0"/>
        <v>0</v>
      </c>
      <c r="P10" s="271">
        <f aca="true" t="shared" si="1" ref="P10:R56">F10/C10*100</f>
        <v>128.0296686035103</v>
      </c>
      <c r="Q10" s="271">
        <f t="shared" si="1"/>
        <v>133.22010994184396</v>
      </c>
      <c r="R10" s="271">
        <f t="shared" si="1"/>
        <v>97.67998672970059</v>
      </c>
    </row>
    <row r="11" spans="1:18" s="50" customFormat="1" ht="27" customHeight="1">
      <c r="A11" s="272" t="s">
        <v>36</v>
      </c>
      <c r="B11" s="273" t="s">
        <v>207</v>
      </c>
      <c r="C11" s="269"/>
      <c r="D11" s="270">
        <v>1000</v>
      </c>
      <c r="E11" s="269"/>
      <c r="F11" s="57">
        <f>G11+H11</f>
        <v>874.508</v>
      </c>
      <c r="G11" s="57">
        <f>J11</f>
        <v>874.508</v>
      </c>
      <c r="H11" s="57">
        <f>M11</f>
        <v>0</v>
      </c>
      <c r="I11" s="57">
        <f>J11+M11</f>
        <v>874.508</v>
      </c>
      <c r="J11" s="57">
        <f>K11+L11</f>
        <v>874.508</v>
      </c>
      <c r="K11" s="57">
        <v>874.508</v>
      </c>
      <c r="L11" s="57"/>
      <c r="M11" s="57">
        <f>N11+O11</f>
        <v>0</v>
      </c>
      <c r="N11" s="57"/>
      <c r="O11" s="57"/>
      <c r="P11" s="271"/>
      <c r="Q11" s="271">
        <f t="shared" si="1"/>
        <v>87.4508</v>
      </c>
      <c r="R11" s="271"/>
    </row>
    <row r="12" spans="1:18" s="50" customFormat="1" ht="27" customHeight="1">
      <c r="A12" s="272" t="s">
        <v>36</v>
      </c>
      <c r="B12" s="273" t="s">
        <v>208</v>
      </c>
      <c r="C12" s="269"/>
      <c r="D12" s="270">
        <v>1000</v>
      </c>
      <c r="E12" s="269"/>
      <c r="F12" s="57">
        <f aca="true" t="shared" si="2" ref="F12:F54">G12+H12</f>
        <v>968.145</v>
      </c>
      <c r="G12" s="57">
        <f aca="true" t="shared" si="3" ref="G12:G54">J12</f>
        <v>968.145</v>
      </c>
      <c r="H12" s="57">
        <f aca="true" t="shared" si="4" ref="H12:H54">M12</f>
        <v>0</v>
      </c>
      <c r="I12" s="57">
        <f aca="true" t="shared" si="5" ref="I12:I54">J12+M12</f>
        <v>968.145</v>
      </c>
      <c r="J12" s="57">
        <f aca="true" t="shared" si="6" ref="J12:J53">K12+L12</f>
        <v>968.145</v>
      </c>
      <c r="K12" s="57">
        <v>968.145</v>
      </c>
      <c r="L12" s="57"/>
      <c r="M12" s="57">
        <f aca="true" t="shared" si="7" ref="M12:M55">N12+O12</f>
        <v>0</v>
      </c>
      <c r="N12" s="57"/>
      <c r="O12" s="57"/>
      <c r="P12" s="271"/>
      <c r="Q12" s="271">
        <f t="shared" si="1"/>
        <v>96.81450000000001</v>
      </c>
      <c r="R12" s="271"/>
    </row>
    <row r="13" spans="1:18" s="50" customFormat="1" ht="27" customHeight="1">
      <c r="A13" s="272" t="s">
        <v>36</v>
      </c>
      <c r="B13" s="273" t="s">
        <v>209</v>
      </c>
      <c r="C13" s="269"/>
      <c r="D13" s="270">
        <v>1800</v>
      </c>
      <c r="E13" s="269"/>
      <c r="F13" s="57">
        <f t="shared" si="2"/>
        <v>1800</v>
      </c>
      <c r="G13" s="57">
        <f t="shared" si="3"/>
        <v>1800</v>
      </c>
      <c r="H13" s="57">
        <f t="shared" si="4"/>
        <v>0</v>
      </c>
      <c r="I13" s="57">
        <f t="shared" si="5"/>
        <v>1800</v>
      </c>
      <c r="J13" s="57">
        <f t="shared" si="6"/>
        <v>1800</v>
      </c>
      <c r="K13" s="57">
        <v>1800</v>
      </c>
      <c r="L13" s="57"/>
      <c r="M13" s="57">
        <f t="shared" si="7"/>
        <v>0</v>
      </c>
      <c r="N13" s="57"/>
      <c r="O13" s="57"/>
      <c r="P13" s="271"/>
      <c r="Q13" s="271">
        <f t="shared" si="1"/>
        <v>100</v>
      </c>
      <c r="R13" s="271"/>
    </row>
    <row r="14" spans="1:18" s="50" customFormat="1" ht="27" customHeight="1">
      <c r="A14" s="272" t="s">
        <v>36</v>
      </c>
      <c r="B14" s="273" t="s">
        <v>210</v>
      </c>
      <c r="C14" s="269"/>
      <c r="D14" s="270">
        <v>10000</v>
      </c>
      <c r="E14" s="269"/>
      <c r="F14" s="57">
        <f t="shared" si="2"/>
        <v>10000</v>
      </c>
      <c r="G14" s="57">
        <f t="shared" si="3"/>
        <v>10000</v>
      </c>
      <c r="H14" s="57">
        <f t="shared" si="4"/>
        <v>0</v>
      </c>
      <c r="I14" s="57">
        <f t="shared" si="5"/>
        <v>10000</v>
      </c>
      <c r="J14" s="57">
        <f t="shared" si="6"/>
        <v>10000</v>
      </c>
      <c r="K14" s="57">
        <v>10000</v>
      </c>
      <c r="L14" s="57"/>
      <c r="M14" s="57">
        <f t="shared" si="7"/>
        <v>0</v>
      </c>
      <c r="N14" s="57"/>
      <c r="O14" s="57"/>
      <c r="P14" s="271"/>
      <c r="Q14" s="271">
        <f t="shared" si="1"/>
        <v>100</v>
      </c>
      <c r="R14" s="271"/>
    </row>
    <row r="15" spans="1:18" s="50" customFormat="1" ht="27" customHeight="1">
      <c r="A15" s="272" t="s">
        <v>36</v>
      </c>
      <c r="B15" s="273" t="s">
        <v>211</v>
      </c>
      <c r="C15" s="269"/>
      <c r="D15" s="270">
        <v>4200</v>
      </c>
      <c r="E15" s="269"/>
      <c r="F15" s="57">
        <f t="shared" si="2"/>
        <v>4200</v>
      </c>
      <c r="G15" s="57">
        <f t="shared" si="3"/>
        <v>4200</v>
      </c>
      <c r="H15" s="57">
        <f t="shared" si="4"/>
        <v>0</v>
      </c>
      <c r="I15" s="57">
        <f t="shared" si="5"/>
        <v>4200</v>
      </c>
      <c r="J15" s="57">
        <f t="shared" si="6"/>
        <v>4200</v>
      </c>
      <c r="K15" s="57">
        <v>4200</v>
      </c>
      <c r="L15" s="57"/>
      <c r="M15" s="57">
        <f t="shared" si="7"/>
        <v>0</v>
      </c>
      <c r="N15" s="57"/>
      <c r="O15" s="57"/>
      <c r="P15" s="271"/>
      <c r="Q15" s="271">
        <f t="shared" si="1"/>
        <v>100</v>
      </c>
      <c r="R15" s="271"/>
    </row>
    <row r="16" spans="1:18" s="50" customFormat="1" ht="27" customHeight="1">
      <c r="A16" s="272" t="s">
        <v>36</v>
      </c>
      <c r="B16" s="273" t="s">
        <v>212</v>
      </c>
      <c r="C16" s="269"/>
      <c r="D16" s="270">
        <v>4000</v>
      </c>
      <c r="E16" s="269"/>
      <c r="F16" s="57">
        <f t="shared" si="2"/>
        <v>4000</v>
      </c>
      <c r="G16" s="57">
        <f t="shared" si="3"/>
        <v>4000</v>
      </c>
      <c r="H16" s="57">
        <f t="shared" si="4"/>
        <v>0</v>
      </c>
      <c r="I16" s="57">
        <f t="shared" si="5"/>
        <v>4000</v>
      </c>
      <c r="J16" s="57">
        <f t="shared" si="6"/>
        <v>4000</v>
      </c>
      <c r="K16" s="57">
        <v>4000</v>
      </c>
      <c r="L16" s="57"/>
      <c r="M16" s="57">
        <f t="shared" si="7"/>
        <v>0</v>
      </c>
      <c r="N16" s="57"/>
      <c r="O16" s="57"/>
      <c r="P16" s="271"/>
      <c r="Q16" s="271">
        <f t="shared" si="1"/>
        <v>100</v>
      </c>
      <c r="R16" s="271"/>
    </row>
    <row r="17" spans="1:18" s="50" customFormat="1" ht="27" customHeight="1">
      <c r="A17" s="272" t="s">
        <v>36</v>
      </c>
      <c r="B17" s="273" t="s">
        <v>213</v>
      </c>
      <c r="C17" s="269"/>
      <c r="D17" s="270">
        <v>4000</v>
      </c>
      <c r="E17" s="269"/>
      <c r="F17" s="57">
        <f t="shared" si="2"/>
        <v>3991.231258</v>
      </c>
      <c r="G17" s="57">
        <f t="shared" si="3"/>
        <v>3991.231258</v>
      </c>
      <c r="H17" s="57">
        <f t="shared" si="4"/>
        <v>0</v>
      </c>
      <c r="I17" s="57">
        <f t="shared" si="5"/>
        <v>3991.231258</v>
      </c>
      <c r="J17" s="57">
        <f t="shared" si="6"/>
        <v>3991.231258</v>
      </c>
      <c r="K17" s="57">
        <v>3991.231258</v>
      </c>
      <c r="L17" s="57"/>
      <c r="M17" s="57">
        <f t="shared" si="7"/>
        <v>0</v>
      </c>
      <c r="N17" s="57"/>
      <c r="O17" s="57"/>
      <c r="P17" s="271"/>
      <c r="Q17" s="271">
        <f t="shared" si="1"/>
        <v>99.78078145</v>
      </c>
      <c r="R17" s="271"/>
    </row>
    <row r="18" spans="1:18" s="50" customFormat="1" ht="27" customHeight="1">
      <c r="A18" s="272" t="s">
        <v>36</v>
      </c>
      <c r="B18" s="273" t="s">
        <v>214</v>
      </c>
      <c r="C18" s="269"/>
      <c r="D18" s="270">
        <v>2670</v>
      </c>
      <c r="E18" s="269"/>
      <c r="F18" s="57">
        <f t="shared" si="2"/>
        <v>2670</v>
      </c>
      <c r="G18" s="57">
        <f t="shared" si="3"/>
        <v>2670</v>
      </c>
      <c r="H18" s="57">
        <f t="shared" si="4"/>
        <v>0</v>
      </c>
      <c r="I18" s="57">
        <f t="shared" si="5"/>
        <v>2670</v>
      </c>
      <c r="J18" s="57">
        <f t="shared" si="6"/>
        <v>2670</v>
      </c>
      <c r="K18" s="57">
        <v>2670</v>
      </c>
      <c r="L18" s="57"/>
      <c r="M18" s="57">
        <f t="shared" si="7"/>
        <v>0</v>
      </c>
      <c r="N18" s="57"/>
      <c r="O18" s="57"/>
      <c r="P18" s="271"/>
      <c r="Q18" s="271">
        <f t="shared" si="1"/>
        <v>100</v>
      </c>
      <c r="R18" s="271"/>
    </row>
    <row r="19" spans="1:18" s="50" customFormat="1" ht="27" customHeight="1">
      <c r="A19" s="272" t="s">
        <v>36</v>
      </c>
      <c r="B19" s="273" t="s">
        <v>215</v>
      </c>
      <c r="C19" s="269"/>
      <c r="D19" s="270">
        <v>2000</v>
      </c>
      <c r="E19" s="269"/>
      <c r="F19" s="57">
        <f t="shared" si="2"/>
        <v>2000</v>
      </c>
      <c r="G19" s="57">
        <f t="shared" si="3"/>
        <v>2000</v>
      </c>
      <c r="H19" s="57">
        <f t="shared" si="4"/>
        <v>0</v>
      </c>
      <c r="I19" s="57">
        <f t="shared" si="5"/>
        <v>2000</v>
      </c>
      <c r="J19" s="57">
        <f t="shared" si="6"/>
        <v>2000</v>
      </c>
      <c r="K19" s="57">
        <v>2000</v>
      </c>
      <c r="L19" s="57"/>
      <c r="M19" s="57">
        <f t="shared" si="7"/>
        <v>0</v>
      </c>
      <c r="N19" s="57"/>
      <c r="O19" s="57"/>
      <c r="P19" s="271"/>
      <c r="Q19" s="271">
        <f t="shared" si="1"/>
        <v>100</v>
      </c>
      <c r="R19" s="271"/>
    </row>
    <row r="20" spans="1:18" s="50" customFormat="1" ht="27" customHeight="1">
      <c r="A20" s="272" t="s">
        <v>36</v>
      </c>
      <c r="B20" s="273" t="s">
        <v>216</v>
      </c>
      <c r="C20" s="269"/>
      <c r="D20" s="270">
        <v>4000</v>
      </c>
      <c r="E20" s="269"/>
      <c r="F20" s="57">
        <f t="shared" si="2"/>
        <v>3915.975324</v>
      </c>
      <c r="G20" s="57">
        <f t="shared" si="3"/>
        <v>3915.975324</v>
      </c>
      <c r="H20" s="57">
        <f t="shared" si="4"/>
        <v>0</v>
      </c>
      <c r="I20" s="57">
        <f t="shared" si="5"/>
        <v>3915.975324</v>
      </c>
      <c r="J20" s="57">
        <f t="shared" si="6"/>
        <v>3915.975324</v>
      </c>
      <c r="K20" s="57">
        <v>3915.975324</v>
      </c>
      <c r="L20" s="57"/>
      <c r="M20" s="57">
        <f t="shared" si="7"/>
        <v>0</v>
      </c>
      <c r="N20" s="57"/>
      <c r="O20" s="57"/>
      <c r="P20" s="271"/>
      <c r="Q20" s="271">
        <f t="shared" si="1"/>
        <v>97.89938310000001</v>
      </c>
      <c r="R20" s="271"/>
    </row>
    <row r="21" spans="1:18" s="50" customFormat="1" ht="27" customHeight="1">
      <c r="A21" s="272" t="s">
        <v>36</v>
      </c>
      <c r="B21" s="273" t="s">
        <v>217</v>
      </c>
      <c r="C21" s="269"/>
      <c r="D21" s="270">
        <v>1330</v>
      </c>
      <c r="E21" s="269"/>
      <c r="F21" s="57">
        <f t="shared" si="2"/>
        <v>1330</v>
      </c>
      <c r="G21" s="57">
        <f t="shared" si="3"/>
        <v>1330</v>
      </c>
      <c r="H21" s="57">
        <f t="shared" si="4"/>
        <v>0</v>
      </c>
      <c r="I21" s="57">
        <f t="shared" si="5"/>
        <v>1330</v>
      </c>
      <c r="J21" s="57">
        <f t="shared" si="6"/>
        <v>1330</v>
      </c>
      <c r="K21" s="57">
        <v>1330</v>
      </c>
      <c r="L21" s="57"/>
      <c r="M21" s="57">
        <f t="shared" si="7"/>
        <v>0</v>
      </c>
      <c r="N21" s="57"/>
      <c r="O21" s="57"/>
      <c r="P21" s="271"/>
      <c r="Q21" s="271">
        <f t="shared" si="1"/>
        <v>100</v>
      </c>
      <c r="R21" s="271"/>
    </row>
    <row r="22" spans="1:18" s="50" customFormat="1" ht="27" customHeight="1">
      <c r="A22" s="272" t="s">
        <v>36</v>
      </c>
      <c r="B22" s="273" t="s">
        <v>218</v>
      </c>
      <c r="C22" s="269"/>
      <c r="D22" s="270">
        <v>0</v>
      </c>
      <c r="E22" s="269"/>
      <c r="F22" s="57">
        <f t="shared" si="2"/>
        <v>1134.431</v>
      </c>
      <c r="G22" s="57">
        <f t="shared" si="3"/>
        <v>1134.431</v>
      </c>
      <c r="H22" s="57">
        <f t="shared" si="4"/>
        <v>0</v>
      </c>
      <c r="I22" s="57">
        <f t="shared" si="5"/>
        <v>1134.431</v>
      </c>
      <c r="J22" s="57">
        <f t="shared" si="6"/>
        <v>1134.431</v>
      </c>
      <c r="K22" s="57">
        <v>1134.431</v>
      </c>
      <c r="L22" s="57"/>
      <c r="M22" s="57">
        <f t="shared" si="7"/>
        <v>0</v>
      </c>
      <c r="N22" s="57"/>
      <c r="O22" s="57"/>
      <c r="P22" s="271"/>
      <c r="Q22" s="271"/>
      <c r="R22" s="271"/>
    </row>
    <row r="23" spans="1:18" s="50" customFormat="1" ht="27" customHeight="1">
      <c r="A23" s="272" t="s">
        <v>36</v>
      </c>
      <c r="B23" s="273" t="s">
        <v>219</v>
      </c>
      <c r="C23" s="269"/>
      <c r="D23" s="270">
        <v>0</v>
      </c>
      <c r="E23" s="269"/>
      <c r="F23" s="57">
        <f t="shared" si="2"/>
        <v>1992.104</v>
      </c>
      <c r="G23" s="57">
        <f t="shared" si="3"/>
        <v>1992.104</v>
      </c>
      <c r="H23" s="57">
        <f t="shared" si="4"/>
        <v>0</v>
      </c>
      <c r="I23" s="57">
        <f t="shared" si="5"/>
        <v>1992.104</v>
      </c>
      <c r="J23" s="57">
        <f t="shared" si="6"/>
        <v>1992.104</v>
      </c>
      <c r="K23" s="57">
        <v>1992.104</v>
      </c>
      <c r="L23" s="57"/>
      <c r="M23" s="57">
        <f t="shared" si="7"/>
        <v>0</v>
      </c>
      <c r="N23" s="57"/>
      <c r="O23" s="57"/>
      <c r="P23" s="271"/>
      <c r="Q23" s="271"/>
      <c r="R23" s="271"/>
    </row>
    <row r="24" spans="1:18" s="50" customFormat="1" ht="27" customHeight="1">
      <c r="A24" s="272" t="s">
        <v>36</v>
      </c>
      <c r="B24" s="273" t="s">
        <v>220</v>
      </c>
      <c r="C24" s="269"/>
      <c r="D24" s="270">
        <v>0</v>
      </c>
      <c r="E24" s="269"/>
      <c r="F24" s="57">
        <f t="shared" si="2"/>
        <v>989.348</v>
      </c>
      <c r="G24" s="57">
        <f t="shared" si="3"/>
        <v>989.348</v>
      </c>
      <c r="H24" s="57">
        <f t="shared" si="4"/>
        <v>0</v>
      </c>
      <c r="I24" s="57">
        <f t="shared" si="5"/>
        <v>989.348</v>
      </c>
      <c r="J24" s="57">
        <f t="shared" si="6"/>
        <v>989.348</v>
      </c>
      <c r="K24" s="57">
        <v>989.348</v>
      </c>
      <c r="L24" s="57"/>
      <c r="M24" s="57">
        <f t="shared" si="7"/>
        <v>0</v>
      </c>
      <c r="N24" s="57"/>
      <c r="O24" s="57"/>
      <c r="P24" s="271"/>
      <c r="Q24" s="271"/>
      <c r="R24" s="271"/>
    </row>
    <row r="25" spans="1:18" s="50" customFormat="1" ht="27" customHeight="1">
      <c r="A25" s="272" t="s">
        <v>36</v>
      </c>
      <c r="B25" s="273" t="s">
        <v>221</v>
      </c>
      <c r="C25" s="269"/>
      <c r="D25" s="270">
        <v>0</v>
      </c>
      <c r="E25" s="269"/>
      <c r="F25" s="57">
        <f t="shared" si="2"/>
        <v>1375.307</v>
      </c>
      <c r="G25" s="57">
        <f t="shared" si="3"/>
        <v>1375.307</v>
      </c>
      <c r="H25" s="57">
        <f t="shared" si="4"/>
        <v>0</v>
      </c>
      <c r="I25" s="57">
        <f t="shared" si="5"/>
        <v>1375.307</v>
      </c>
      <c r="J25" s="57">
        <f t="shared" si="6"/>
        <v>1375.307</v>
      </c>
      <c r="K25" s="57">
        <v>1375.307</v>
      </c>
      <c r="L25" s="57"/>
      <c r="M25" s="57">
        <f t="shared" si="7"/>
        <v>0</v>
      </c>
      <c r="N25" s="57"/>
      <c r="O25" s="57"/>
      <c r="P25" s="271"/>
      <c r="Q25" s="271"/>
      <c r="R25" s="271"/>
    </row>
    <row r="26" spans="1:18" s="50" customFormat="1" ht="27" customHeight="1">
      <c r="A26" s="272" t="s">
        <v>36</v>
      </c>
      <c r="B26" s="273" t="s">
        <v>222</v>
      </c>
      <c r="C26" s="269"/>
      <c r="D26" s="270">
        <v>0</v>
      </c>
      <c r="E26" s="269"/>
      <c r="F26" s="57">
        <f t="shared" si="2"/>
        <v>1596.863</v>
      </c>
      <c r="G26" s="57">
        <f t="shared" si="3"/>
        <v>1596.863</v>
      </c>
      <c r="H26" s="57">
        <f t="shared" si="4"/>
        <v>0</v>
      </c>
      <c r="I26" s="57">
        <f t="shared" si="5"/>
        <v>1596.863</v>
      </c>
      <c r="J26" s="57">
        <f t="shared" si="6"/>
        <v>1596.863</v>
      </c>
      <c r="K26" s="57">
        <v>1596.863</v>
      </c>
      <c r="L26" s="57"/>
      <c r="M26" s="57">
        <f t="shared" si="7"/>
        <v>0</v>
      </c>
      <c r="N26" s="57"/>
      <c r="O26" s="57"/>
      <c r="P26" s="271"/>
      <c r="Q26" s="271"/>
      <c r="R26" s="271"/>
    </row>
    <row r="27" spans="1:18" s="50" customFormat="1" ht="27" customHeight="1">
      <c r="A27" s="272" t="s">
        <v>36</v>
      </c>
      <c r="B27" s="273" t="s">
        <v>223</v>
      </c>
      <c r="C27" s="269"/>
      <c r="D27" s="270">
        <v>0</v>
      </c>
      <c r="E27" s="269"/>
      <c r="F27" s="57">
        <f t="shared" si="2"/>
        <v>614.054</v>
      </c>
      <c r="G27" s="57">
        <f t="shared" si="3"/>
        <v>614.054</v>
      </c>
      <c r="H27" s="57">
        <f t="shared" si="4"/>
        <v>0</v>
      </c>
      <c r="I27" s="57">
        <f t="shared" si="5"/>
        <v>614.054</v>
      </c>
      <c r="J27" s="57">
        <f t="shared" si="6"/>
        <v>614.054</v>
      </c>
      <c r="K27" s="57">
        <v>614.054</v>
      </c>
      <c r="L27" s="57"/>
      <c r="M27" s="57">
        <f t="shared" si="7"/>
        <v>0</v>
      </c>
      <c r="N27" s="57"/>
      <c r="O27" s="57"/>
      <c r="P27" s="271"/>
      <c r="Q27" s="271"/>
      <c r="R27" s="271"/>
    </row>
    <row r="28" spans="1:18" s="50" customFormat="1" ht="27" customHeight="1">
      <c r="A28" s="272" t="s">
        <v>36</v>
      </c>
      <c r="B28" s="273" t="s">
        <v>224</v>
      </c>
      <c r="C28" s="269"/>
      <c r="D28" s="270">
        <v>0</v>
      </c>
      <c r="E28" s="269"/>
      <c r="F28" s="57">
        <f t="shared" si="2"/>
        <v>998.035</v>
      </c>
      <c r="G28" s="57">
        <f t="shared" si="3"/>
        <v>998.035</v>
      </c>
      <c r="H28" s="57">
        <f t="shared" si="4"/>
        <v>0</v>
      </c>
      <c r="I28" s="57">
        <f t="shared" si="5"/>
        <v>998.035</v>
      </c>
      <c r="J28" s="57">
        <f t="shared" si="6"/>
        <v>998.035</v>
      </c>
      <c r="K28" s="57">
        <v>998.035</v>
      </c>
      <c r="L28" s="57"/>
      <c r="M28" s="57">
        <f t="shared" si="7"/>
        <v>0</v>
      </c>
      <c r="N28" s="57"/>
      <c r="O28" s="57"/>
      <c r="P28" s="271"/>
      <c r="Q28" s="271"/>
      <c r="R28" s="271"/>
    </row>
    <row r="29" spans="1:18" s="50" customFormat="1" ht="27" customHeight="1">
      <c r="A29" s="272" t="s">
        <v>36</v>
      </c>
      <c r="B29" s="273" t="s">
        <v>225</v>
      </c>
      <c r="C29" s="269"/>
      <c r="D29" s="270">
        <v>0</v>
      </c>
      <c r="E29" s="269"/>
      <c r="F29" s="57">
        <f t="shared" si="2"/>
        <v>544.174</v>
      </c>
      <c r="G29" s="57">
        <f t="shared" si="3"/>
        <v>544.174</v>
      </c>
      <c r="H29" s="57">
        <f t="shared" si="4"/>
        <v>0</v>
      </c>
      <c r="I29" s="57">
        <f t="shared" si="5"/>
        <v>544.174</v>
      </c>
      <c r="J29" s="57">
        <f t="shared" si="6"/>
        <v>544.174</v>
      </c>
      <c r="K29" s="57">
        <v>544.174</v>
      </c>
      <c r="L29" s="57"/>
      <c r="M29" s="57">
        <f t="shared" si="7"/>
        <v>0</v>
      </c>
      <c r="N29" s="57"/>
      <c r="O29" s="57"/>
      <c r="P29" s="271"/>
      <c r="Q29" s="271"/>
      <c r="R29" s="271"/>
    </row>
    <row r="30" spans="1:18" s="50" customFormat="1" ht="27" customHeight="1">
      <c r="A30" s="272" t="s">
        <v>36</v>
      </c>
      <c r="B30" s="273" t="s">
        <v>226</v>
      </c>
      <c r="C30" s="269"/>
      <c r="D30" s="270">
        <v>0</v>
      </c>
      <c r="E30" s="269"/>
      <c r="F30" s="57">
        <f t="shared" si="2"/>
        <v>1879.048</v>
      </c>
      <c r="G30" s="57">
        <f t="shared" si="3"/>
        <v>1879.048</v>
      </c>
      <c r="H30" s="57">
        <f t="shared" si="4"/>
        <v>0</v>
      </c>
      <c r="I30" s="57">
        <f t="shared" si="5"/>
        <v>1879.048</v>
      </c>
      <c r="J30" s="57">
        <f t="shared" si="6"/>
        <v>1879.048</v>
      </c>
      <c r="K30" s="57">
        <v>1879.048</v>
      </c>
      <c r="L30" s="57"/>
      <c r="M30" s="57">
        <f t="shared" si="7"/>
        <v>0</v>
      </c>
      <c r="N30" s="57"/>
      <c r="O30" s="57"/>
      <c r="P30" s="271"/>
      <c r="Q30" s="271"/>
      <c r="R30" s="271"/>
    </row>
    <row r="31" spans="1:18" s="50" customFormat="1" ht="27" customHeight="1">
      <c r="A31" s="272" t="s">
        <v>36</v>
      </c>
      <c r="B31" s="273" t="s">
        <v>227</v>
      </c>
      <c r="C31" s="269"/>
      <c r="D31" s="270">
        <v>0</v>
      </c>
      <c r="E31" s="269"/>
      <c r="F31" s="57">
        <f t="shared" si="2"/>
        <v>460.347</v>
      </c>
      <c r="G31" s="57">
        <f t="shared" si="3"/>
        <v>460.347</v>
      </c>
      <c r="H31" s="57">
        <f t="shared" si="4"/>
        <v>0</v>
      </c>
      <c r="I31" s="57">
        <f t="shared" si="5"/>
        <v>460.347</v>
      </c>
      <c r="J31" s="57">
        <f t="shared" si="6"/>
        <v>460.347</v>
      </c>
      <c r="K31" s="57">
        <v>460.347</v>
      </c>
      <c r="L31" s="57"/>
      <c r="M31" s="57">
        <f t="shared" si="7"/>
        <v>0</v>
      </c>
      <c r="N31" s="57"/>
      <c r="O31" s="57"/>
      <c r="P31" s="271"/>
      <c r="Q31" s="271"/>
      <c r="R31" s="271"/>
    </row>
    <row r="32" spans="1:18" s="50" customFormat="1" ht="27" customHeight="1">
      <c r="A32" s="272" t="s">
        <v>36</v>
      </c>
      <c r="B32" s="273" t="s">
        <v>228</v>
      </c>
      <c r="C32" s="269"/>
      <c r="D32" s="270">
        <v>0</v>
      </c>
      <c r="E32" s="269"/>
      <c r="F32" s="57">
        <f t="shared" si="2"/>
        <v>1498.61</v>
      </c>
      <c r="G32" s="57">
        <f t="shared" si="3"/>
        <v>1498.61</v>
      </c>
      <c r="H32" s="57">
        <f t="shared" si="4"/>
        <v>0</v>
      </c>
      <c r="I32" s="57">
        <f t="shared" si="5"/>
        <v>1498.61</v>
      </c>
      <c r="J32" s="57">
        <f t="shared" si="6"/>
        <v>1498.61</v>
      </c>
      <c r="K32" s="57">
        <v>1498.61</v>
      </c>
      <c r="L32" s="57"/>
      <c r="M32" s="57">
        <f t="shared" si="7"/>
        <v>0</v>
      </c>
      <c r="N32" s="57"/>
      <c r="O32" s="57"/>
      <c r="P32" s="271"/>
      <c r="Q32" s="271"/>
      <c r="R32" s="271"/>
    </row>
    <row r="33" spans="1:18" s="50" customFormat="1" ht="27" customHeight="1">
      <c r="A33" s="272" t="s">
        <v>36</v>
      </c>
      <c r="B33" s="273" t="s">
        <v>229</v>
      </c>
      <c r="C33" s="269"/>
      <c r="D33" s="270">
        <v>118</v>
      </c>
      <c r="E33" s="269"/>
      <c r="F33" s="57">
        <f t="shared" si="2"/>
        <v>2333.56</v>
      </c>
      <c r="G33" s="57">
        <f t="shared" si="3"/>
        <v>2333.56</v>
      </c>
      <c r="H33" s="57">
        <f t="shared" si="4"/>
        <v>0</v>
      </c>
      <c r="I33" s="57">
        <f t="shared" si="5"/>
        <v>2333.56</v>
      </c>
      <c r="J33" s="57">
        <f t="shared" si="6"/>
        <v>2333.56</v>
      </c>
      <c r="K33" s="57">
        <v>2333.56</v>
      </c>
      <c r="L33" s="57"/>
      <c r="M33" s="57">
        <f t="shared" si="7"/>
        <v>0</v>
      </c>
      <c r="N33" s="57"/>
      <c r="O33" s="57"/>
      <c r="P33" s="271"/>
      <c r="Q33" s="271">
        <f t="shared" si="1"/>
        <v>1977.593220338983</v>
      </c>
      <c r="R33" s="271"/>
    </row>
    <row r="34" spans="1:18" s="50" customFormat="1" ht="27" customHeight="1">
      <c r="A34" s="272" t="s">
        <v>36</v>
      </c>
      <c r="B34" s="273" t="s">
        <v>230</v>
      </c>
      <c r="C34" s="269"/>
      <c r="D34" s="270">
        <v>0</v>
      </c>
      <c r="E34" s="269"/>
      <c r="F34" s="57">
        <f t="shared" si="2"/>
        <v>883.11</v>
      </c>
      <c r="G34" s="57">
        <f t="shared" si="3"/>
        <v>883.11</v>
      </c>
      <c r="H34" s="57">
        <f t="shared" si="4"/>
        <v>0</v>
      </c>
      <c r="I34" s="57">
        <f t="shared" si="5"/>
        <v>883.11</v>
      </c>
      <c r="J34" s="57">
        <f t="shared" si="6"/>
        <v>883.11</v>
      </c>
      <c r="K34" s="57">
        <v>883.11</v>
      </c>
      <c r="L34" s="57"/>
      <c r="M34" s="57">
        <f t="shared" si="7"/>
        <v>0</v>
      </c>
      <c r="N34" s="57"/>
      <c r="O34" s="57"/>
      <c r="P34" s="271"/>
      <c r="Q34" s="271"/>
      <c r="R34" s="271"/>
    </row>
    <row r="35" spans="1:18" s="50" customFormat="1" ht="27" customHeight="1">
      <c r="A35" s="272" t="s">
        <v>36</v>
      </c>
      <c r="B35" s="273" t="s">
        <v>231</v>
      </c>
      <c r="C35" s="269"/>
      <c r="D35" s="270">
        <v>0</v>
      </c>
      <c r="E35" s="269"/>
      <c r="F35" s="57">
        <f t="shared" si="2"/>
        <v>2000</v>
      </c>
      <c r="G35" s="57">
        <f t="shared" si="3"/>
        <v>2000</v>
      </c>
      <c r="H35" s="57">
        <f t="shared" si="4"/>
        <v>0</v>
      </c>
      <c r="I35" s="57">
        <f t="shared" si="5"/>
        <v>2000</v>
      </c>
      <c r="J35" s="57">
        <f t="shared" si="6"/>
        <v>2000</v>
      </c>
      <c r="K35" s="57">
        <v>2000</v>
      </c>
      <c r="L35" s="57"/>
      <c r="M35" s="57">
        <f t="shared" si="7"/>
        <v>0</v>
      </c>
      <c r="N35" s="57"/>
      <c r="O35" s="57"/>
      <c r="P35" s="271"/>
      <c r="Q35" s="271"/>
      <c r="R35" s="271"/>
    </row>
    <row r="36" spans="1:18" s="50" customFormat="1" ht="27" customHeight="1">
      <c r="A36" s="272" t="s">
        <v>36</v>
      </c>
      <c r="B36" s="273" t="s">
        <v>232</v>
      </c>
      <c r="C36" s="269"/>
      <c r="D36" s="270">
        <v>0</v>
      </c>
      <c r="E36" s="269"/>
      <c r="F36" s="57">
        <f t="shared" si="2"/>
        <v>918.049</v>
      </c>
      <c r="G36" s="57">
        <f t="shared" si="3"/>
        <v>918.049</v>
      </c>
      <c r="H36" s="57">
        <f t="shared" si="4"/>
        <v>0</v>
      </c>
      <c r="I36" s="57">
        <f t="shared" si="5"/>
        <v>918.049</v>
      </c>
      <c r="J36" s="57">
        <f t="shared" si="6"/>
        <v>918.049</v>
      </c>
      <c r="K36" s="57">
        <v>918.049</v>
      </c>
      <c r="L36" s="57"/>
      <c r="M36" s="57">
        <f t="shared" si="7"/>
        <v>0</v>
      </c>
      <c r="N36" s="57"/>
      <c r="O36" s="57"/>
      <c r="P36" s="271"/>
      <c r="Q36" s="271"/>
      <c r="R36" s="271"/>
    </row>
    <row r="37" spans="1:18" s="50" customFormat="1" ht="27" customHeight="1">
      <c r="A37" s="272" t="s">
        <v>36</v>
      </c>
      <c r="B37" s="273" t="s">
        <v>233</v>
      </c>
      <c r="C37" s="269"/>
      <c r="D37" s="270">
        <v>0</v>
      </c>
      <c r="E37" s="269"/>
      <c r="F37" s="57">
        <f t="shared" si="2"/>
        <v>930.88</v>
      </c>
      <c r="G37" s="57">
        <f t="shared" si="3"/>
        <v>930.88</v>
      </c>
      <c r="H37" s="57">
        <f t="shared" si="4"/>
        <v>0</v>
      </c>
      <c r="I37" s="57">
        <f t="shared" si="5"/>
        <v>930.88</v>
      </c>
      <c r="J37" s="57">
        <f t="shared" si="6"/>
        <v>930.88</v>
      </c>
      <c r="K37" s="57">
        <v>930.88</v>
      </c>
      <c r="L37" s="57"/>
      <c r="M37" s="57">
        <f t="shared" si="7"/>
        <v>0</v>
      </c>
      <c r="N37" s="57"/>
      <c r="O37" s="57"/>
      <c r="P37" s="271"/>
      <c r="Q37" s="271"/>
      <c r="R37" s="271"/>
    </row>
    <row r="38" spans="1:18" s="50" customFormat="1" ht="27" customHeight="1">
      <c r="A38" s="272" t="s">
        <v>36</v>
      </c>
      <c r="B38" s="273" t="s">
        <v>234</v>
      </c>
      <c r="C38" s="269"/>
      <c r="D38" s="270">
        <v>0</v>
      </c>
      <c r="E38" s="269"/>
      <c r="F38" s="57">
        <f t="shared" si="2"/>
        <v>3701.819</v>
      </c>
      <c r="G38" s="57">
        <f t="shared" si="3"/>
        <v>3701.819</v>
      </c>
      <c r="H38" s="57">
        <f t="shared" si="4"/>
        <v>0</v>
      </c>
      <c r="I38" s="57">
        <f t="shared" si="5"/>
        <v>3701.819</v>
      </c>
      <c r="J38" s="57">
        <f t="shared" si="6"/>
        <v>3701.819</v>
      </c>
      <c r="K38" s="57">
        <v>3701.819</v>
      </c>
      <c r="L38" s="57"/>
      <c r="M38" s="57">
        <f t="shared" si="7"/>
        <v>0</v>
      </c>
      <c r="N38" s="57"/>
      <c r="O38" s="57"/>
      <c r="P38" s="271"/>
      <c r="Q38" s="271"/>
      <c r="R38" s="271"/>
    </row>
    <row r="39" spans="1:18" s="50" customFormat="1" ht="27" customHeight="1">
      <c r="A39" s="272" t="s">
        <v>36</v>
      </c>
      <c r="B39" s="273" t="s">
        <v>235</v>
      </c>
      <c r="C39" s="269"/>
      <c r="D39" s="270">
        <v>2000</v>
      </c>
      <c r="E39" s="269"/>
      <c r="F39" s="57">
        <f t="shared" si="2"/>
        <v>2000</v>
      </c>
      <c r="G39" s="57">
        <f t="shared" si="3"/>
        <v>2000</v>
      </c>
      <c r="H39" s="57">
        <f t="shared" si="4"/>
        <v>0</v>
      </c>
      <c r="I39" s="57">
        <f t="shared" si="5"/>
        <v>2000</v>
      </c>
      <c r="J39" s="57">
        <f t="shared" si="6"/>
        <v>2000</v>
      </c>
      <c r="K39" s="57">
        <v>2000</v>
      </c>
      <c r="L39" s="57"/>
      <c r="M39" s="57">
        <f t="shared" si="7"/>
        <v>0</v>
      </c>
      <c r="N39" s="57"/>
      <c r="O39" s="57"/>
      <c r="P39" s="271"/>
      <c r="Q39" s="271">
        <f t="shared" si="1"/>
        <v>100</v>
      </c>
      <c r="R39" s="271"/>
    </row>
    <row r="40" spans="1:18" s="50" customFormat="1" ht="27" customHeight="1">
      <c r="A40" s="272" t="s">
        <v>36</v>
      </c>
      <c r="B40" s="273" t="s">
        <v>236</v>
      </c>
      <c r="C40" s="269"/>
      <c r="D40" s="270">
        <v>7000</v>
      </c>
      <c r="E40" s="269"/>
      <c r="F40" s="57">
        <f t="shared" si="2"/>
        <v>7000</v>
      </c>
      <c r="G40" s="57">
        <f t="shared" si="3"/>
        <v>7000</v>
      </c>
      <c r="H40" s="57">
        <f t="shared" si="4"/>
        <v>0</v>
      </c>
      <c r="I40" s="57">
        <f t="shared" si="5"/>
        <v>7000</v>
      </c>
      <c r="J40" s="57">
        <f t="shared" si="6"/>
        <v>7000</v>
      </c>
      <c r="K40" s="57">
        <v>7000</v>
      </c>
      <c r="L40" s="57"/>
      <c r="M40" s="57">
        <f t="shared" si="7"/>
        <v>0</v>
      </c>
      <c r="N40" s="57"/>
      <c r="O40" s="57"/>
      <c r="P40" s="271"/>
      <c r="Q40" s="271">
        <f t="shared" si="1"/>
        <v>100</v>
      </c>
      <c r="R40" s="271"/>
    </row>
    <row r="41" spans="1:18" s="50" customFormat="1" ht="27" customHeight="1">
      <c r="A41" s="272" t="s">
        <v>36</v>
      </c>
      <c r="B41" s="273" t="s">
        <v>237</v>
      </c>
      <c r="C41" s="269"/>
      <c r="D41" s="270">
        <v>2061</v>
      </c>
      <c r="E41" s="269"/>
      <c r="F41" s="57">
        <f t="shared" si="2"/>
        <v>2061</v>
      </c>
      <c r="G41" s="57">
        <f t="shared" si="3"/>
        <v>2061</v>
      </c>
      <c r="H41" s="57">
        <f t="shared" si="4"/>
        <v>0</v>
      </c>
      <c r="I41" s="57">
        <f t="shared" si="5"/>
        <v>2061</v>
      </c>
      <c r="J41" s="57">
        <f t="shared" si="6"/>
        <v>2061</v>
      </c>
      <c r="K41" s="57">
        <v>2061</v>
      </c>
      <c r="L41" s="57"/>
      <c r="M41" s="57">
        <f t="shared" si="7"/>
        <v>0</v>
      </c>
      <c r="N41" s="57"/>
      <c r="O41" s="57"/>
      <c r="P41" s="271"/>
      <c r="Q41" s="271">
        <f t="shared" si="1"/>
        <v>100</v>
      </c>
      <c r="R41" s="271"/>
    </row>
    <row r="42" spans="1:18" s="50" customFormat="1" ht="27" customHeight="1">
      <c r="A42" s="272" t="s">
        <v>36</v>
      </c>
      <c r="B42" s="273" t="s">
        <v>238</v>
      </c>
      <c r="C42" s="269"/>
      <c r="D42" s="270">
        <v>2000</v>
      </c>
      <c r="E42" s="269"/>
      <c r="F42" s="57">
        <f t="shared" si="2"/>
        <v>2000</v>
      </c>
      <c r="G42" s="57">
        <f t="shared" si="3"/>
        <v>2000</v>
      </c>
      <c r="H42" s="57">
        <f t="shared" si="4"/>
        <v>0</v>
      </c>
      <c r="I42" s="57">
        <f t="shared" si="5"/>
        <v>2000</v>
      </c>
      <c r="J42" s="57">
        <f t="shared" si="6"/>
        <v>2000</v>
      </c>
      <c r="K42" s="57">
        <v>2000</v>
      </c>
      <c r="L42" s="57"/>
      <c r="M42" s="57">
        <f t="shared" si="7"/>
        <v>0</v>
      </c>
      <c r="N42" s="57"/>
      <c r="O42" s="57"/>
      <c r="P42" s="271"/>
      <c r="Q42" s="271">
        <f t="shared" si="1"/>
        <v>100</v>
      </c>
      <c r="R42" s="271"/>
    </row>
    <row r="43" spans="1:18" s="50" customFormat="1" ht="27" customHeight="1">
      <c r="A43" s="272" t="s">
        <v>36</v>
      </c>
      <c r="B43" s="273" t="s">
        <v>239</v>
      </c>
      <c r="C43" s="269"/>
      <c r="D43" s="270">
        <v>5000</v>
      </c>
      <c r="E43" s="269"/>
      <c r="F43" s="57">
        <f t="shared" si="2"/>
        <v>5000</v>
      </c>
      <c r="G43" s="57">
        <f t="shared" si="3"/>
        <v>5000</v>
      </c>
      <c r="H43" s="57">
        <f t="shared" si="4"/>
        <v>0</v>
      </c>
      <c r="I43" s="57">
        <f t="shared" si="5"/>
        <v>5000</v>
      </c>
      <c r="J43" s="57">
        <f t="shared" si="6"/>
        <v>5000</v>
      </c>
      <c r="K43" s="57">
        <v>5000</v>
      </c>
      <c r="L43" s="57"/>
      <c r="M43" s="57">
        <f t="shared" si="7"/>
        <v>0</v>
      </c>
      <c r="N43" s="57"/>
      <c r="O43" s="57"/>
      <c r="P43" s="271"/>
      <c r="Q43" s="271">
        <f t="shared" si="1"/>
        <v>100</v>
      </c>
      <c r="R43" s="271"/>
    </row>
    <row r="44" spans="1:18" s="50" customFormat="1" ht="27" customHeight="1">
      <c r="A44" s="272" t="s">
        <v>36</v>
      </c>
      <c r="B44" s="273" t="s">
        <v>240</v>
      </c>
      <c r="C44" s="269"/>
      <c r="D44" s="270">
        <v>2000</v>
      </c>
      <c r="E44" s="269"/>
      <c r="F44" s="57">
        <f t="shared" si="2"/>
        <v>2000</v>
      </c>
      <c r="G44" s="57">
        <f t="shared" si="3"/>
        <v>2000</v>
      </c>
      <c r="H44" s="57">
        <f t="shared" si="4"/>
        <v>0</v>
      </c>
      <c r="I44" s="57">
        <f t="shared" si="5"/>
        <v>2000</v>
      </c>
      <c r="J44" s="57">
        <f t="shared" si="6"/>
        <v>2000</v>
      </c>
      <c r="K44" s="57">
        <v>2000</v>
      </c>
      <c r="L44" s="57"/>
      <c r="M44" s="57">
        <f t="shared" si="7"/>
        <v>0</v>
      </c>
      <c r="N44" s="57"/>
      <c r="O44" s="57"/>
      <c r="P44" s="271"/>
      <c r="Q44" s="271">
        <f t="shared" si="1"/>
        <v>100</v>
      </c>
      <c r="R44" s="271"/>
    </row>
    <row r="45" spans="1:18" s="50" customFormat="1" ht="27" customHeight="1">
      <c r="A45" s="272" t="s">
        <v>36</v>
      </c>
      <c r="B45" s="273" t="s">
        <v>241</v>
      </c>
      <c r="C45" s="269"/>
      <c r="D45" s="270">
        <v>4900</v>
      </c>
      <c r="E45" s="269"/>
      <c r="F45" s="57">
        <f t="shared" si="2"/>
        <v>4900</v>
      </c>
      <c r="G45" s="57">
        <f t="shared" si="3"/>
        <v>4900</v>
      </c>
      <c r="H45" s="57">
        <f t="shared" si="4"/>
        <v>0</v>
      </c>
      <c r="I45" s="57">
        <f t="shared" si="5"/>
        <v>4900</v>
      </c>
      <c r="J45" s="57">
        <f t="shared" si="6"/>
        <v>4900</v>
      </c>
      <c r="K45" s="57">
        <v>4900</v>
      </c>
      <c r="L45" s="57"/>
      <c r="M45" s="57">
        <f t="shared" si="7"/>
        <v>0</v>
      </c>
      <c r="N45" s="57"/>
      <c r="O45" s="57"/>
      <c r="P45" s="271"/>
      <c r="Q45" s="271">
        <f t="shared" si="1"/>
        <v>100</v>
      </c>
      <c r="R45" s="271"/>
    </row>
    <row r="46" spans="1:18" s="50" customFormat="1" ht="27" customHeight="1">
      <c r="A46" s="272" t="s">
        <v>36</v>
      </c>
      <c r="B46" s="273" t="s">
        <v>242</v>
      </c>
      <c r="C46" s="269"/>
      <c r="D46" s="270">
        <v>2400</v>
      </c>
      <c r="E46" s="269"/>
      <c r="F46" s="57">
        <f t="shared" si="2"/>
        <v>2386.800927</v>
      </c>
      <c r="G46" s="57">
        <f t="shared" si="3"/>
        <v>2386.800927</v>
      </c>
      <c r="H46" s="57">
        <f t="shared" si="4"/>
        <v>0</v>
      </c>
      <c r="I46" s="57">
        <f t="shared" si="5"/>
        <v>2386.800927</v>
      </c>
      <c r="J46" s="57">
        <f t="shared" si="6"/>
        <v>2386.800927</v>
      </c>
      <c r="K46" s="57">
        <v>2386.800927</v>
      </c>
      <c r="L46" s="57"/>
      <c r="M46" s="57">
        <f t="shared" si="7"/>
        <v>0</v>
      </c>
      <c r="N46" s="57"/>
      <c r="O46" s="57"/>
      <c r="P46" s="271"/>
      <c r="Q46" s="271">
        <f t="shared" si="1"/>
        <v>99.45003862499999</v>
      </c>
      <c r="R46" s="271"/>
    </row>
    <row r="47" spans="1:18" s="50" customFormat="1" ht="27" customHeight="1">
      <c r="A47" s="272" t="s">
        <v>36</v>
      </c>
      <c r="B47" s="273" t="s">
        <v>243</v>
      </c>
      <c r="C47" s="269"/>
      <c r="D47" s="270">
        <v>2321</v>
      </c>
      <c r="E47" s="269"/>
      <c r="F47" s="57">
        <f t="shared" si="2"/>
        <v>2321</v>
      </c>
      <c r="G47" s="57">
        <f t="shared" si="3"/>
        <v>2321</v>
      </c>
      <c r="H47" s="57">
        <f t="shared" si="4"/>
        <v>0</v>
      </c>
      <c r="I47" s="57">
        <f t="shared" si="5"/>
        <v>2321</v>
      </c>
      <c r="J47" s="57">
        <f t="shared" si="6"/>
        <v>2321</v>
      </c>
      <c r="K47" s="57">
        <v>2321</v>
      </c>
      <c r="L47" s="57"/>
      <c r="M47" s="57">
        <f t="shared" si="7"/>
        <v>0</v>
      </c>
      <c r="N47" s="57"/>
      <c r="O47" s="57"/>
      <c r="P47" s="271"/>
      <c r="Q47" s="271">
        <f t="shared" si="1"/>
        <v>100</v>
      </c>
      <c r="R47" s="271"/>
    </row>
    <row r="48" spans="1:18" s="50" customFormat="1" ht="27" customHeight="1">
      <c r="A48" s="272" t="s">
        <v>36</v>
      </c>
      <c r="B48" s="273" t="s">
        <v>244</v>
      </c>
      <c r="C48" s="269"/>
      <c r="D48" s="270">
        <v>2500</v>
      </c>
      <c r="E48" s="269"/>
      <c r="F48" s="57">
        <f t="shared" si="2"/>
        <v>2485.465</v>
      </c>
      <c r="G48" s="57">
        <f t="shared" si="3"/>
        <v>2485.465</v>
      </c>
      <c r="H48" s="57">
        <f t="shared" si="4"/>
        <v>0</v>
      </c>
      <c r="I48" s="57">
        <f t="shared" si="5"/>
        <v>2485.465</v>
      </c>
      <c r="J48" s="57">
        <f t="shared" si="6"/>
        <v>2485.465</v>
      </c>
      <c r="K48" s="57">
        <v>2485.465</v>
      </c>
      <c r="L48" s="57"/>
      <c r="M48" s="57">
        <f t="shared" si="7"/>
        <v>0</v>
      </c>
      <c r="N48" s="57"/>
      <c r="O48" s="57"/>
      <c r="P48" s="271"/>
      <c r="Q48" s="271">
        <f t="shared" si="1"/>
        <v>99.4186</v>
      </c>
      <c r="R48" s="271"/>
    </row>
    <row r="49" spans="1:18" s="50" customFormat="1" ht="27" customHeight="1">
      <c r="A49" s="272" t="s">
        <v>36</v>
      </c>
      <c r="B49" s="273" t="s">
        <v>245</v>
      </c>
      <c r="C49" s="269"/>
      <c r="D49" s="270">
        <v>2200</v>
      </c>
      <c r="E49" s="269"/>
      <c r="F49" s="57">
        <f t="shared" si="2"/>
        <v>2166.313</v>
      </c>
      <c r="G49" s="57">
        <f t="shared" si="3"/>
        <v>2166.313</v>
      </c>
      <c r="H49" s="57">
        <f t="shared" si="4"/>
        <v>0</v>
      </c>
      <c r="I49" s="57">
        <f t="shared" si="5"/>
        <v>2166.313</v>
      </c>
      <c r="J49" s="57">
        <f t="shared" si="6"/>
        <v>2166.313</v>
      </c>
      <c r="K49" s="57">
        <v>2166.313</v>
      </c>
      <c r="L49" s="57"/>
      <c r="M49" s="57">
        <f t="shared" si="7"/>
        <v>0</v>
      </c>
      <c r="N49" s="57"/>
      <c r="O49" s="57"/>
      <c r="P49" s="271"/>
      <c r="Q49" s="271">
        <f t="shared" si="1"/>
        <v>98.46877272727274</v>
      </c>
      <c r="R49" s="271"/>
    </row>
    <row r="50" spans="1:18" s="50" customFormat="1" ht="27" customHeight="1">
      <c r="A50" s="272" t="s">
        <v>36</v>
      </c>
      <c r="B50" s="274" t="s">
        <v>183</v>
      </c>
      <c r="C50" s="269"/>
      <c r="D50" s="269"/>
      <c r="E50" s="270">
        <v>1378</v>
      </c>
      <c r="F50" s="57">
        <f t="shared" si="2"/>
        <v>1319</v>
      </c>
      <c r="G50" s="57">
        <f t="shared" si="3"/>
        <v>0</v>
      </c>
      <c r="H50" s="57">
        <f t="shared" si="4"/>
        <v>1319</v>
      </c>
      <c r="I50" s="57">
        <f t="shared" si="5"/>
        <v>1319</v>
      </c>
      <c r="J50" s="57">
        <f t="shared" si="6"/>
        <v>0</v>
      </c>
      <c r="K50" s="57"/>
      <c r="L50" s="57"/>
      <c r="M50" s="57">
        <f t="shared" si="7"/>
        <v>1319</v>
      </c>
      <c r="N50" s="57">
        <v>1319</v>
      </c>
      <c r="O50" s="57"/>
      <c r="P50" s="271"/>
      <c r="Q50" s="271"/>
      <c r="R50" s="271">
        <f t="shared" si="1"/>
        <v>95.71843251088535</v>
      </c>
    </row>
    <row r="51" spans="1:18" s="50" customFormat="1" ht="27" customHeight="1">
      <c r="A51" s="272" t="s">
        <v>36</v>
      </c>
      <c r="B51" s="274" t="s">
        <v>184</v>
      </c>
      <c r="C51" s="269"/>
      <c r="D51" s="269"/>
      <c r="E51" s="270">
        <v>7644</v>
      </c>
      <c r="F51" s="57">
        <f t="shared" si="2"/>
        <v>7439.9</v>
      </c>
      <c r="G51" s="57">
        <f t="shared" si="3"/>
        <v>0</v>
      </c>
      <c r="H51" s="57">
        <f t="shared" si="4"/>
        <v>7439.9</v>
      </c>
      <c r="I51" s="57">
        <f t="shared" si="5"/>
        <v>7439.9</v>
      </c>
      <c r="J51" s="57">
        <f t="shared" si="6"/>
        <v>0</v>
      </c>
      <c r="K51" s="57"/>
      <c r="L51" s="57"/>
      <c r="M51" s="57">
        <f t="shared" si="7"/>
        <v>7439.9</v>
      </c>
      <c r="N51" s="57">
        <v>7439.9</v>
      </c>
      <c r="O51" s="57"/>
      <c r="P51" s="271"/>
      <c r="Q51" s="271"/>
      <c r="R51" s="271">
        <f t="shared" si="1"/>
        <v>97.32993197278911</v>
      </c>
    </row>
    <row r="52" spans="1:18" s="50" customFormat="1" ht="27" customHeight="1">
      <c r="A52" s="272" t="s">
        <v>36</v>
      </c>
      <c r="B52" s="274" t="s">
        <v>185</v>
      </c>
      <c r="C52" s="269"/>
      <c r="D52" s="269"/>
      <c r="E52" s="270">
        <v>2515</v>
      </c>
      <c r="F52" s="57">
        <f t="shared" si="2"/>
        <v>2514.6</v>
      </c>
      <c r="G52" s="57">
        <f t="shared" si="3"/>
        <v>0</v>
      </c>
      <c r="H52" s="57">
        <f t="shared" si="4"/>
        <v>2514.6</v>
      </c>
      <c r="I52" s="57">
        <f t="shared" si="5"/>
        <v>2514.6</v>
      </c>
      <c r="J52" s="57">
        <f t="shared" si="6"/>
        <v>0</v>
      </c>
      <c r="K52" s="57"/>
      <c r="L52" s="57"/>
      <c r="M52" s="57">
        <f t="shared" si="7"/>
        <v>2514.6</v>
      </c>
      <c r="N52" s="57">
        <v>2514.6</v>
      </c>
      <c r="O52" s="57"/>
      <c r="P52" s="271"/>
      <c r="Q52" s="271"/>
      <c r="R52" s="271">
        <f t="shared" si="1"/>
        <v>99.98409542743538</v>
      </c>
    </row>
    <row r="53" spans="1:18" s="50" customFormat="1" ht="27" customHeight="1">
      <c r="A53" s="272" t="s">
        <v>36</v>
      </c>
      <c r="B53" s="274" t="s">
        <v>246</v>
      </c>
      <c r="C53" s="269"/>
      <c r="D53" s="269"/>
      <c r="E53" s="270">
        <v>520</v>
      </c>
      <c r="F53" s="57">
        <f t="shared" si="2"/>
        <v>503.776</v>
      </c>
      <c r="G53" s="57">
        <f t="shared" si="3"/>
        <v>0</v>
      </c>
      <c r="H53" s="57">
        <f t="shared" si="4"/>
        <v>503.776</v>
      </c>
      <c r="I53" s="57">
        <f t="shared" si="5"/>
        <v>503.776</v>
      </c>
      <c r="J53" s="57">
        <f t="shared" si="6"/>
        <v>0</v>
      </c>
      <c r="K53" s="57"/>
      <c r="L53" s="57"/>
      <c r="M53" s="57">
        <f t="shared" si="7"/>
        <v>503.776</v>
      </c>
      <c r="N53" s="57">
        <v>503.776</v>
      </c>
      <c r="O53" s="57"/>
      <c r="P53" s="271"/>
      <c r="Q53" s="271"/>
      <c r="R53" s="271">
        <f t="shared" si="1"/>
        <v>96.88</v>
      </c>
    </row>
    <row r="54" spans="1:18" s="50" customFormat="1" ht="27" customHeight="1">
      <c r="A54" s="172">
        <v>2</v>
      </c>
      <c r="B54" s="268" t="s">
        <v>188</v>
      </c>
      <c r="C54" s="270">
        <f>D54+E54</f>
        <v>170039</v>
      </c>
      <c r="D54" s="270">
        <f>C9-D9-E9</f>
        <v>118059</v>
      </c>
      <c r="E54" s="269">
        <f>64037-12057</f>
        <v>51980</v>
      </c>
      <c r="F54" s="57">
        <f t="shared" si="2"/>
        <v>172513</v>
      </c>
      <c r="G54" s="57">
        <f t="shared" si="3"/>
        <v>120972</v>
      </c>
      <c r="H54" s="57">
        <f t="shared" si="4"/>
        <v>51541</v>
      </c>
      <c r="I54" s="57">
        <f t="shared" si="5"/>
        <v>172513</v>
      </c>
      <c r="J54" s="57">
        <f>K54+L54</f>
        <v>120972</v>
      </c>
      <c r="K54" s="57">
        <v>120972</v>
      </c>
      <c r="L54" s="57"/>
      <c r="M54" s="57">
        <f t="shared" si="7"/>
        <v>51541</v>
      </c>
      <c r="N54" s="57">
        <v>51541</v>
      </c>
      <c r="O54" s="57"/>
      <c r="P54" s="271">
        <f t="shared" si="1"/>
        <v>101.45496033262957</v>
      </c>
      <c r="Q54" s="271">
        <f t="shared" si="1"/>
        <v>102.46741036261531</v>
      </c>
      <c r="R54" s="271">
        <f t="shared" si="1"/>
        <v>99.15544440169296</v>
      </c>
    </row>
    <row r="55" spans="1:18" s="50" customFormat="1" ht="27" customHeight="1">
      <c r="A55" s="275" t="s">
        <v>9</v>
      </c>
      <c r="B55" s="263" t="s">
        <v>247</v>
      </c>
      <c r="C55" s="270">
        <f>D55+E55</f>
        <v>720060</v>
      </c>
      <c r="D55" s="270">
        <f>D56+D157</f>
        <v>565560</v>
      </c>
      <c r="E55" s="270">
        <f>E56+E157</f>
        <v>154500</v>
      </c>
      <c r="F55" s="270">
        <f>G55+H55</f>
        <v>704461.959186</v>
      </c>
      <c r="G55" s="270">
        <f>J55</f>
        <v>556168.654186</v>
      </c>
      <c r="H55" s="270">
        <f>M55</f>
        <v>148293.305</v>
      </c>
      <c r="I55" s="270">
        <f>J55+M55</f>
        <v>704461.959186</v>
      </c>
      <c r="J55" s="270">
        <f>K55+L55</f>
        <v>556168.654186</v>
      </c>
      <c r="K55" s="270">
        <f>K56+J157</f>
        <v>556168.654186</v>
      </c>
      <c r="L55" s="270"/>
      <c r="M55" s="270">
        <f t="shared" si="7"/>
        <v>148293.305</v>
      </c>
      <c r="N55" s="270">
        <f aca="true" t="shared" si="8" ref="N55">N56+M157</f>
        <v>148293.305</v>
      </c>
      <c r="O55" s="270"/>
      <c r="P55" s="271">
        <f t="shared" si="1"/>
        <v>97.83378596033666</v>
      </c>
      <c r="Q55" s="271">
        <f t="shared" si="1"/>
        <v>98.33946074439494</v>
      </c>
      <c r="R55" s="271">
        <f t="shared" si="1"/>
        <v>95.9827216828479</v>
      </c>
    </row>
    <row r="56" spans="1:18" s="50" customFormat="1" ht="27" customHeight="1">
      <c r="A56" s="275">
        <v>1</v>
      </c>
      <c r="B56" s="276" t="s">
        <v>182</v>
      </c>
      <c r="C56" s="270">
        <f>D56+E56</f>
        <v>79006.71299999999</v>
      </c>
      <c r="D56" s="270">
        <f aca="true" t="shared" si="9" ref="D56:O56">SUM(D57:D156)</f>
        <v>32770</v>
      </c>
      <c r="E56" s="270">
        <f t="shared" si="9"/>
        <v>46236.712999999996</v>
      </c>
      <c r="F56" s="270">
        <f t="shared" si="9"/>
        <v>69498.95918600001</v>
      </c>
      <c r="G56" s="270">
        <f t="shared" si="9"/>
        <v>25525.65418600001</v>
      </c>
      <c r="H56" s="270">
        <f t="shared" si="9"/>
        <v>43973.30499999999</v>
      </c>
      <c r="I56" s="270">
        <f t="shared" si="9"/>
        <v>69498.95918600001</v>
      </c>
      <c r="J56" s="270">
        <f t="shared" si="9"/>
        <v>25525.65418600001</v>
      </c>
      <c r="K56" s="270">
        <f t="shared" si="9"/>
        <v>25525.65418600001</v>
      </c>
      <c r="L56" s="270">
        <f t="shared" si="9"/>
        <v>0</v>
      </c>
      <c r="M56" s="270">
        <f t="shared" si="9"/>
        <v>43973.30499999999</v>
      </c>
      <c r="N56" s="270">
        <f t="shared" si="9"/>
        <v>43973.30499999999</v>
      </c>
      <c r="O56" s="270">
        <f t="shared" si="9"/>
        <v>0</v>
      </c>
      <c r="P56" s="271">
        <f t="shared" si="1"/>
        <v>87.96589118446178</v>
      </c>
      <c r="Q56" s="271">
        <f t="shared" si="1"/>
        <v>77.8933603478792</v>
      </c>
      <c r="R56" s="271">
        <f t="shared" si="1"/>
        <v>95.10473852239453</v>
      </c>
    </row>
    <row r="57" spans="1:18" s="50" customFormat="1" ht="27" customHeight="1">
      <c r="A57" s="277" t="s">
        <v>36</v>
      </c>
      <c r="B57" s="278" t="s">
        <v>248</v>
      </c>
      <c r="C57" s="270"/>
      <c r="D57" s="270">
        <v>1650</v>
      </c>
      <c r="E57" s="269"/>
      <c r="F57" s="57">
        <f>G57+H57</f>
        <v>1848.904</v>
      </c>
      <c r="G57" s="57">
        <f>J57</f>
        <v>1848.904</v>
      </c>
      <c r="H57" s="57">
        <f>M57</f>
        <v>0</v>
      </c>
      <c r="I57" s="57">
        <f>J57+M57</f>
        <v>1848.904</v>
      </c>
      <c r="J57" s="57">
        <f>K57+L57</f>
        <v>1848.904</v>
      </c>
      <c r="K57" s="57">
        <v>1848.904</v>
      </c>
      <c r="L57" s="57"/>
      <c r="M57" s="57"/>
      <c r="N57" s="57"/>
      <c r="O57" s="57"/>
      <c r="P57" s="271"/>
      <c r="Q57" s="271">
        <f aca="true" t="shared" si="10" ref="Q57:Q120">G57/D57*100</f>
        <v>112.05478787878789</v>
      </c>
      <c r="R57" s="271"/>
    </row>
    <row r="58" spans="1:18" s="50" customFormat="1" ht="27" customHeight="1">
      <c r="A58" s="277" t="s">
        <v>36</v>
      </c>
      <c r="B58" s="278" t="s">
        <v>249</v>
      </c>
      <c r="C58" s="270"/>
      <c r="D58" s="270">
        <v>1200</v>
      </c>
      <c r="E58" s="269"/>
      <c r="F58" s="57">
        <f aca="true" t="shared" si="11" ref="F58:F121">G58+H58</f>
        <v>1406.851</v>
      </c>
      <c r="G58" s="57">
        <f aca="true" t="shared" si="12" ref="G58:G121">J58</f>
        <v>1406.851</v>
      </c>
      <c r="H58" s="57">
        <f aca="true" t="shared" si="13" ref="H58:H121">M58</f>
        <v>0</v>
      </c>
      <c r="I58" s="57">
        <f aca="true" t="shared" si="14" ref="I58:I121">J58+M58</f>
        <v>1406.851</v>
      </c>
      <c r="J58" s="57">
        <f aca="true" t="shared" si="15" ref="J58:J121">K58+L58</f>
        <v>1406.851</v>
      </c>
      <c r="K58" s="57">
        <v>1406.851</v>
      </c>
      <c r="L58" s="57"/>
      <c r="M58" s="57"/>
      <c r="N58" s="57"/>
      <c r="O58" s="57"/>
      <c r="P58" s="271"/>
      <c r="Q58" s="271">
        <f t="shared" si="10"/>
        <v>117.23758333333333</v>
      </c>
      <c r="R58" s="271"/>
    </row>
    <row r="59" spans="1:18" s="50" customFormat="1" ht="27" customHeight="1">
      <c r="A59" s="277" t="s">
        <v>36</v>
      </c>
      <c r="B59" s="278" t="s">
        <v>250</v>
      </c>
      <c r="C59" s="270"/>
      <c r="D59" s="270">
        <v>1550</v>
      </c>
      <c r="E59" s="269"/>
      <c r="F59" s="57">
        <f t="shared" si="11"/>
        <v>1073.844123</v>
      </c>
      <c r="G59" s="57">
        <f t="shared" si="12"/>
        <v>1073.844123</v>
      </c>
      <c r="H59" s="57">
        <f t="shared" si="13"/>
        <v>0</v>
      </c>
      <c r="I59" s="57">
        <f t="shared" si="14"/>
        <v>1073.844123</v>
      </c>
      <c r="J59" s="57">
        <f t="shared" si="15"/>
        <v>1073.844123</v>
      </c>
      <c r="K59" s="57">
        <v>1073.844123</v>
      </c>
      <c r="L59" s="57"/>
      <c r="M59" s="57"/>
      <c r="N59" s="57"/>
      <c r="O59" s="57"/>
      <c r="P59" s="271"/>
      <c r="Q59" s="271">
        <f t="shared" si="10"/>
        <v>69.280266</v>
      </c>
      <c r="R59" s="271"/>
    </row>
    <row r="60" spans="1:18" s="50" customFormat="1" ht="27" customHeight="1">
      <c r="A60" s="277" t="s">
        <v>36</v>
      </c>
      <c r="B60" s="278" t="s">
        <v>251</v>
      </c>
      <c r="C60" s="270"/>
      <c r="D60" s="270">
        <v>600</v>
      </c>
      <c r="E60" s="269"/>
      <c r="F60" s="57">
        <f t="shared" si="11"/>
        <v>521.305</v>
      </c>
      <c r="G60" s="57">
        <f t="shared" si="12"/>
        <v>521.305</v>
      </c>
      <c r="H60" s="57">
        <f t="shared" si="13"/>
        <v>0</v>
      </c>
      <c r="I60" s="57">
        <f t="shared" si="14"/>
        <v>521.305</v>
      </c>
      <c r="J60" s="57">
        <f t="shared" si="15"/>
        <v>521.305</v>
      </c>
      <c r="K60" s="57">
        <v>521.305</v>
      </c>
      <c r="L60" s="57"/>
      <c r="M60" s="57"/>
      <c r="N60" s="57"/>
      <c r="O60" s="57"/>
      <c r="P60" s="271"/>
      <c r="Q60" s="271">
        <f t="shared" si="10"/>
        <v>86.88416666666666</v>
      </c>
      <c r="R60" s="271"/>
    </row>
    <row r="61" spans="1:18" s="50" customFormat="1" ht="27" customHeight="1">
      <c r="A61" s="277" t="s">
        <v>36</v>
      </c>
      <c r="B61" s="278" t="s">
        <v>252</v>
      </c>
      <c r="C61" s="270"/>
      <c r="D61" s="270">
        <v>700</v>
      </c>
      <c r="E61" s="269"/>
      <c r="F61" s="57">
        <f t="shared" si="11"/>
        <v>670.553</v>
      </c>
      <c r="G61" s="57">
        <f t="shared" si="12"/>
        <v>670.553</v>
      </c>
      <c r="H61" s="57">
        <f t="shared" si="13"/>
        <v>0</v>
      </c>
      <c r="I61" s="57">
        <f t="shared" si="14"/>
        <v>670.553</v>
      </c>
      <c r="J61" s="57">
        <f t="shared" si="15"/>
        <v>670.553</v>
      </c>
      <c r="K61" s="57">
        <v>670.553</v>
      </c>
      <c r="L61" s="57"/>
      <c r="M61" s="57"/>
      <c r="N61" s="57"/>
      <c r="O61" s="57"/>
      <c r="P61" s="271"/>
      <c r="Q61" s="271">
        <f t="shared" si="10"/>
        <v>95.79328571428572</v>
      </c>
      <c r="R61" s="271"/>
    </row>
    <row r="62" spans="1:18" s="50" customFormat="1" ht="27" customHeight="1">
      <c r="A62" s="277" t="s">
        <v>36</v>
      </c>
      <c r="B62" s="278" t="s">
        <v>253</v>
      </c>
      <c r="C62" s="270"/>
      <c r="D62" s="270">
        <v>700</v>
      </c>
      <c r="E62" s="269"/>
      <c r="F62" s="57">
        <f t="shared" si="11"/>
        <v>629.197863</v>
      </c>
      <c r="G62" s="57">
        <f t="shared" si="12"/>
        <v>629.197863</v>
      </c>
      <c r="H62" s="57">
        <f t="shared" si="13"/>
        <v>0</v>
      </c>
      <c r="I62" s="57">
        <f t="shared" si="14"/>
        <v>629.197863</v>
      </c>
      <c r="J62" s="57">
        <f t="shared" si="15"/>
        <v>629.197863</v>
      </c>
      <c r="K62" s="57">
        <v>629.197863</v>
      </c>
      <c r="L62" s="57"/>
      <c r="M62" s="57"/>
      <c r="N62" s="57"/>
      <c r="O62" s="57"/>
      <c r="P62" s="271"/>
      <c r="Q62" s="271">
        <f t="shared" si="10"/>
        <v>89.885409</v>
      </c>
      <c r="R62" s="271"/>
    </row>
    <row r="63" spans="1:18" s="50" customFormat="1" ht="27" customHeight="1">
      <c r="A63" s="277" t="s">
        <v>36</v>
      </c>
      <c r="B63" s="278" t="s">
        <v>254</v>
      </c>
      <c r="C63" s="270"/>
      <c r="D63" s="270">
        <v>900</v>
      </c>
      <c r="E63" s="269"/>
      <c r="F63" s="57">
        <f t="shared" si="11"/>
        <v>836.724</v>
      </c>
      <c r="G63" s="57">
        <f t="shared" si="12"/>
        <v>836.724</v>
      </c>
      <c r="H63" s="57">
        <f t="shared" si="13"/>
        <v>0</v>
      </c>
      <c r="I63" s="57">
        <f t="shared" si="14"/>
        <v>836.724</v>
      </c>
      <c r="J63" s="57">
        <f t="shared" si="15"/>
        <v>836.724</v>
      </c>
      <c r="K63" s="57">
        <v>836.724</v>
      </c>
      <c r="L63" s="57"/>
      <c r="M63" s="57"/>
      <c r="N63" s="57"/>
      <c r="O63" s="57"/>
      <c r="P63" s="271"/>
      <c r="Q63" s="271">
        <f t="shared" si="10"/>
        <v>92.96933333333334</v>
      </c>
      <c r="R63" s="271"/>
    </row>
    <row r="64" spans="1:18" s="50" customFormat="1" ht="27" customHeight="1">
      <c r="A64" s="277" t="s">
        <v>36</v>
      </c>
      <c r="B64" s="278" t="s">
        <v>255</v>
      </c>
      <c r="C64" s="270"/>
      <c r="D64" s="270">
        <v>600</v>
      </c>
      <c r="E64" s="269"/>
      <c r="F64" s="57">
        <f t="shared" si="11"/>
        <v>556.11</v>
      </c>
      <c r="G64" s="57">
        <f t="shared" si="12"/>
        <v>556.11</v>
      </c>
      <c r="H64" s="57">
        <f t="shared" si="13"/>
        <v>0</v>
      </c>
      <c r="I64" s="57">
        <f t="shared" si="14"/>
        <v>556.11</v>
      </c>
      <c r="J64" s="57">
        <f t="shared" si="15"/>
        <v>556.11</v>
      </c>
      <c r="K64" s="57">
        <v>556.11</v>
      </c>
      <c r="L64" s="57"/>
      <c r="M64" s="57"/>
      <c r="N64" s="57"/>
      <c r="O64" s="57"/>
      <c r="P64" s="271"/>
      <c r="Q64" s="271">
        <f t="shared" si="10"/>
        <v>92.685</v>
      </c>
      <c r="R64" s="271"/>
    </row>
    <row r="65" spans="1:18" s="50" customFormat="1" ht="27" customHeight="1">
      <c r="A65" s="277" t="s">
        <v>36</v>
      </c>
      <c r="B65" s="278" t="s">
        <v>256</v>
      </c>
      <c r="C65" s="270"/>
      <c r="D65" s="270">
        <v>1859</v>
      </c>
      <c r="E65" s="269"/>
      <c r="F65" s="57">
        <f t="shared" si="11"/>
        <v>1759.584</v>
      </c>
      <c r="G65" s="57">
        <f t="shared" si="12"/>
        <v>1759.584</v>
      </c>
      <c r="H65" s="57">
        <f t="shared" si="13"/>
        <v>0</v>
      </c>
      <c r="I65" s="57">
        <f t="shared" si="14"/>
        <v>1759.584</v>
      </c>
      <c r="J65" s="57">
        <f t="shared" si="15"/>
        <v>1759.584</v>
      </c>
      <c r="K65" s="57">
        <v>1759.584</v>
      </c>
      <c r="L65" s="57"/>
      <c r="M65" s="57"/>
      <c r="N65" s="57"/>
      <c r="O65" s="57"/>
      <c r="P65" s="271"/>
      <c r="Q65" s="271">
        <f t="shared" si="10"/>
        <v>94.65217859064013</v>
      </c>
      <c r="R65" s="271"/>
    </row>
    <row r="66" spans="1:18" s="50" customFormat="1" ht="27" customHeight="1">
      <c r="A66" s="277" t="s">
        <v>36</v>
      </c>
      <c r="B66" s="278" t="s">
        <v>257</v>
      </c>
      <c r="C66" s="270"/>
      <c r="D66" s="270">
        <v>155</v>
      </c>
      <c r="E66" s="269"/>
      <c r="F66" s="57">
        <f t="shared" si="11"/>
        <v>191.934</v>
      </c>
      <c r="G66" s="57">
        <f t="shared" si="12"/>
        <v>191.934</v>
      </c>
      <c r="H66" s="57">
        <f t="shared" si="13"/>
        <v>0</v>
      </c>
      <c r="I66" s="57">
        <f t="shared" si="14"/>
        <v>191.934</v>
      </c>
      <c r="J66" s="57">
        <f t="shared" si="15"/>
        <v>191.934</v>
      </c>
      <c r="K66" s="57">
        <v>191.934</v>
      </c>
      <c r="L66" s="57"/>
      <c r="M66" s="57"/>
      <c r="N66" s="57"/>
      <c r="O66" s="57"/>
      <c r="P66" s="271"/>
      <c r="Q66" s="271">
        <f t="shared" si="10"/>
        <v>123.8283870967742</v>
      </c>
      <c r="R66" s="271"/>
    </row>
    <row r="67" spans="1:18" s="50" customFormat="1" ht="27" customHeight="1">
      <c r="A67" s="277" t="s">
        <v>36</v>
      </c>
      <c r="B67" s="278" t="s">
        <v>258</v>
      </c>
      <c r="C67" s="270"/>
      <c r="D67" s="270">
        <v>170</v>
      </c>
      <c r="E67" s="269"/>
      <c r="F67" s="57">
        <f t="shared" si="11"/>
        <v>210.971</v>
      </c>
      <c r="G67" s="57">
        <f t="shared" si="12"/>
        <v>210.971</v>
      </c>
      <c r="H67" s="57">
        <f t="shared" si="13"/>
        <v>0</v>
      </c>
      <c r="I67" s="57">
        <f t="shared" si="14"/>
        <v>210.971</v>
      </c>
      <c r="J67" s="57">
        <f t="shared" si="15"/>
        <v>210.971</v>
      </c>
      <c r="K67" s="57">
        <v>210.971</v>
      </c>
      <c r="L67" s="57"/>
      <c r="M67" s="57"/>
      <c r="N67" s="57"/>
      <c r="O67" s="57"/>
      <c r="P67" s="271"/>
      <c r="Q67" s="271">
        <f t="shared" si="10"/>
        <v>124.10058823529413</v>
      </c>
      <c r="R67" s="271"/>
    </row>
    <row r="68" spans="1:18" s="50" customFormat="1" ht="27" customHeight="1">
      <c r="A68" s="277" t="s">
        <v>36</v>
      </c>
      <c r="B68" s="278" t="s">
        <v>259</v>
      </c>
      <c r="C68" s="270"/>
      <c r="D68" s="270">
        <v>195</v>
      </c>
      <c r="E68" s="269"/>
      <c r="F68" s="57">
        <f t="shared" si="11"/>
        <v>247.845</v>
      </c>
      <c r="G68" s="57">
        <f t="shared" si="12"/>
        <v>247.845</v>
      </c>
      <c r="H68" s="57">
        <f t="shared" si="13"/>
        <v>0</v>
      </c>
      <c r="I68" s="57">
        <f t="shared" si="14"/>
        <v>247.845</v>
      </c>
      <c r="J68" s="57">
        <f t="shared" si="15"/>
        <v>247.845</v>
      </c>
      <c r="K68" s="57">
        <v>247.845</v>
      </c>
      <c r="L68" s="57"/>
      <c r="M68" s="57"/>
      <c r="N68" s="57"/>
      <c r="O68" s="57"/>
      <c r="P68" s="271"/>
      <c r="Q68" s="271">
        <f t="shared" si="10"/>
        <v>127.1</v>
      </c>
      <c r="R68" s="271"/>
    </row>
    <row r="69" spans="1:18" s="50" customFormat="1" ht="27" customHeight="1">
      <c r="A69" s="277" t="s">
        <v>36</v>
      </c>
      <c r="B69" s="278" t="s">
        <v>260</v>
      </c>
      <c r="C69" s="270"/>
      <c r="D69" s="270">
        <v>140</v>
      </c>
      <c r="E69" s="269"/>
      <c r="F69" s="57">
        <f t="shared" si="11"/>
        <v>172.686</v>
      </c>
      <c r="G69" s="57">
        <f t="shared" si="12"/>
        <v>172.686</v>
      </c>
      <c r="H69" s="57">
        <f t="shared" si="13"/>
        <v>0</v>
      </c>
      <c r="I69" s="57">
        <f t="shared" si="14"/>
        <v>172.686</v>
      </c>
      <c r="J69" s="57">
        <f t="shared" si="15"/>
        <v>172.686</v>
      </c>
      <c r="K69" s="57">
        <v>172.686</v>
      </c>
      <c r="L69" s="57"/>
      <c r="M69" s="57"/>
      <c r="N69" s="57"/>
      <c r="O69" s="57"/>
      <c r="P69" s="271"/>
      <c r="Q69" s="271">
        <f t="shared" si="10"/>
        <v>123.34714285714286</v>
      </c>
      <c r="R69" s="271"/>
    </row>
    <row r="70" spans="1:18" s="50" customFormat="1" ht="27" customHeight="1">
      <c r="A70" s="277" t="s">
        <v>36</v>
      </c>
      <c r="B70" s="278" t="s">
        <v>261</v>
      </c>
      <c r="C70" s="270"/>
      <c r="D70" s="270">
        <v>195</v>
      </c>
      <c r="E70" s="269"/>
      <c r="F70" s="57">
        <f t="shared" si="11"/>
        <v>248.386</v>
      </c>
      <c r="G70" s="57">
        <f t="shared" si="12"/>
        <v>248.386</v>
      </c>
      <c r="H70" s="57">
        <f t="shared" si="13"/>
        <v>0</v>
      </c>
      <c r="I70" s="57">
        <f t="shared" si="14"/>
        <v>248.386</v>
      </c>
      <c r="J70" s="57">
        <f t="shared" si="15"/>
        <v>248.386</v>
      </c>
      <c r="K70" s="57">
        <v>248.386</v>
      </c>
      <c r="L70" s="57"/>
      <c r="M70" s="57"/>
      <c r="N70" s="57"/>
      <c r="O70" s="57"/>
      <c r="P70" s="271"/>
      <c r="Q70" s="271">
        <f t="shared" si="10"/>
        <v>127.37743589743589</v>
      </c>
      <c r="R70" s="271"/>
    </row>
    <row r="71" spans="1:18" s="50" customFormat="1" ht="27" customHeight="1">
      <c r="A71" s="277" t="s">
        <v>36</v>
      </c>
      <c r="B71" s="278" t="s">
        <v>262</v>
      </c>
      <c r="C71" s="270"/>
      <c r="D71" s="270">
        <v>195</v>
      </c>
      <c r="E71" s="269"/>
      <c r="F71" s="57">
        <f t="shared" si="11"/>
        <v>248.196</v>
      </c>
      <c r="G71" s="57">
        <f t="shared" si="12"/>
        <v>248.196</v>
      </c>
      <c r="H71" s="57">
        <f t="shared" si="13"/>
        <v>0</v>
      </c>
      <c r="I71" s="57">
        <f t="shared" si="14"/>
        <v>248.196</v>
      </c>
      <c r="J71" s="57">
        <f t="shared" si="15"/>
        <v>248.196</v>
      </c>
      <c r="K71" s="57">
        <v>248.196</v>
      </c>
      <c r="L71" s="57"/>
      <c r="M71" s="57"/>
      <c r="N71" s="57"/>
      <c r="O71" s="57"/>
      <c r="P71" s="271"/>
      <c r="Q71" s="271">
        <f t="shared" si="10"/>
        <v>127.27999999999999</v>
      </c>
      <c r="R71" s="271"/>
    </row>
    <row r="72" spans="1:18" s="50" customFormat="1" ht="27" customHeight="1">
      <c r="A72" s="277" t="s">
        <v>36</v>
      </c>
      <c r="B72" s="278" t="s">
        <v>263</v>
      </c>
      <c r="C72" s="270"/>
      <c r="D72" s="270">
        <v>180</v>
      </c>
      <c r="E72" s="269"/>
      <c r="F72" s="57">
        <f t="shared" si="11"/>
        <v>230.159</v>
      </c>
      <c r="G72" s="57">
        <f t="shared" si="12"/>
        <v>230.159</v>
      </c>
      <c r="H72" s="57">
        <f t="shared" si="13"/>
        <v>0</v>
      </c>
      <c r="I72" s="57">
        <f t="shared" si="14"/>
        <v>230.159</v>
      </c>
      <c r="J72" s="57">
        <f t="shared" si="15"/>
        <v>230.159</v>
      </c>
      <c r="K72" s="57">
        <v>230.159</v>
      </c>
      <c r="L72" s="57"/>
      <c r="M72" s="57"/>
      <c r="N72" s="57"/>
      <c r="O72" s="57"/>
      <c r="P72" s="271"/>
      <c r="Q72" s="271">
        <f t="shared" si="10"/>
        <v>127.86611111111111</v>
      </c>
      <c r="R72" s="271"/>
    </row>
    <row r="73" spans="1:18" s="50" customFormat="1" ht="27" customHeight="1">
      <c r="A73" s="277" t="s">
        <v>36</v>
      </c>
      <c r="B73" s="278" t="s">
        <v>264</v>
      </c>
      <c r="C73" s="270"/>
      <c r="D73" s="270">
        <v>175</v>
      </c>
      <c r="E73" s="269"/>
      <c r="F73" s="57">
        <f t="shared" si="11"/>
        <v>216.635</v>
      </c>
      <c r="G73" s="57">
        <f t="shared" si="12"/>
        <v>216.635</v>
      </c>
      <c r="H73" s="57">
        <f t="shared" si="13"/>
        <v>0</v>
      </c>
      <c r="I73" s="57">
        <f t="shared" si="14"/>
        <v>216.635</v>
      </c>
      <c r="J73" s="57">
        <f t="shared" si="15"/>
        <v>216.635</v>
      </c>
      <c r="K73" s="57">
        <v>216.635</v>
      </c>
      <c r="L73" s="57"/>
      <c r="M73" s="57"/>
      <c r="N73" s="57"/>
      <c r="O73" s="57"/>
      <c r="P73" s="271"/>
      <c r="Q73" s="271">
        <f t="shared" si="10"/>
        <v>123.79142857142857</v>
      </c>
      <c r="R73" s="271"/>
    </row>
    <row r="74" spans="1:18" s="50" customFormat="1" ht="27" customHeight="1">
      <c r="A74" s="277" t="s">
        <v>36</v>
      </c>
      <c r="B74" s="278" t="s">
        <v>265</v>
      </c>
      <c r="C74" s="270"/>
      <c r="D74" s="270">
        <v>210</v>
      </c>
      <c r="E74" s="269"/>
      <c r="F74" s="57">
        <f t="shared" si="11"/>
        <v>263.024</v>
      </c>
      <c r="G74" s="57">
        <f t="shared" si="12"/>
        <v>263.024</v>
      </c>
      <c r="H74" s="57">
        <f t="shared" si="13"/>
        <v>0</v>
      </c>
      <c r="I74" s="57">
        <f t="shared" si="14"/>
        <v>263.024</v>
      </c>
      <c r="J74" s="57">
        <f t="shared" si="15"/>
        <v>263.024</v>
      </c>
      <c r="K74" s="57">
        <v>263.024</v>
      </c>
      <c r="L74" s="57"/>
      <c r="M74" s="57"/>
      <c r="N74" s="57"/>
      <c r="O74" s="57"/>
      <c r="P74" s="271"/>
      <c r="Q74" s="271">
        <f t="shared" si="10"/>
        <v>125.24952380952381</v>
      </c>
      <c r="R74" s="271"/>
    </row>
    <row r="75" spans="1:18" s="50" customFormat="1" ht="27" customHeight="1">
      <c r="A75" s="277" t="s">
        <v>36</v>
      </c>
      <c r="B75" s="278" t="s">
        <v>266</v>
      </c>
      <c r="C75" s="270"/>
      <c r="D75" s="270">
        <v>175</v>
      </c>
      <c r="E75" s="269"/>
      <c r="F75" s="57">
        <f t="shared" si="11"/>
        <v>217.828</v>
      </c>
      <c r="G75" s="57">
        <f t="shared" si="12"/>
        <v>217.828</v>
      </c>
      <c r="H75" s="57">
        <f t="shared" si="13"/>
        <v>0</v>
      </c>
      <c r="I75" s="57">
        <f t="shared" si="14"/>
        <v>217.828</v>
      </c>
      <c r="J75" s="57">
        <f t="shared" si="15"/>
        <v>217.828</v>
      </c>
      <c r="K75" s="57">
        <v>217.828</v>
      </c>
      <c r="L75" s="57"/>
      <c r="M75" s="57"/>
      <c r="N75" s="57"/>
      <c r="O75" s="57"/>
      <c r="P75" s="271"/>
      <c r="Q75" s="271">
        <f t="shared" si="10"/>
        <v>124.47314285714286</v>
      </c>
      <c r="R75" s="271"/>
    </row>
    <row r="76" spans="1:18" s="50" customFormat="1" ht="27" customHeight="1">
      <c r="A76" s="277" t="s">
        <v>36</v>
      </c>
      <c r="B76" s="278" t="s">
        <v>267</v>
      </c>
      <c r="C76" s="270"/>
      <c r="D76" s="270">
        <v>175</v>
      </c>
      <c r="E76" s="269"/>
      <c r="F76" s="57">
        <f t="shared" si="11"/>
        <v>219.571</v>
      </c>
      <c r="G76" s="57">
        <f t="shared" si="12"/>
        <v>219.571</v>
      </c>
      <c r="H76" s="57">
        <f t="shared" si="13"/>
        <v>0</v>
      </c>
      <c r="I76" s="57">
        <f t="shared" si="14"/>
        <v>219.571</v>
      </c>
      <c r="J76" s="57">
        <f t="shared" si="15"/>
        <v>219.571</v>
      </c>
      <c r="K76" s="57">
        <v>219.571</v>
      </c>
      <c r="L76" s="57"/>
      <c r="M76" s="57"/>
      <c r="N76" s="57"/>
      <c r="O76" s="57"/>
      <c r="P76" s="271"/>
      <c r="Q76" s="271">
        <f t="shared" si="10"/>
        <v>125.46914285714286</v>
      </c>
      <c r="R76" s="271"/>
    </row>
    <row r="77" spans="1:18" s="50" customFormat="1" ht="27" customHeight="1">
      <c r="A77" s="277" t="s">
        <v>36</v>
      </c>
      <c r="B77" s="278" t="s">
        <v>268</v>
      </c>
      <c r="C77" s="270"/>
      <c r="D77" s="270">
        <v>190</v>
      </c>
      <c r="E77" s="269"/>
      <c r="F77" s="57">
        <f t="shared" si="11"/>
        <v>237.48</v>
      </c>
      <c r="G77" s="57">
        <f t="shared" si="12"/>
        <v>237.48</v>
      </c>
      <c r="H77" s="57">
        <f t="shared" si="13"/>
        <v>0</v>
      </c>
      <c r="I77" s="57">
        <f t="shared" si="14"/>
        <v>237.48</v>
      </c>
      <c r="J77" s="57">
        <f t="shared" si="15"/>
        <v>237.48</v>
      </c>
      <c r="K77" s="57">
        <v>237.48</v>
      </c>
      <c r="L77" s="57"/>
      <c r="M77" s="57"/>
      <c r="N77" s="57"/>
      <c r="O77" s="57"/>
      <c r="P77" s="271"/>
      <c r="Q77" s="271">
        <f t="shared" si="10"/>
        <v>124.98947368421052</v>
      </c>
      <c r="R77" s="271"/>
    </row>
    <row r="78" spans="1:18" s="50" customFormat="1" ht="27" customHeight="1">
      <c r="A78" s="277" t="s">
        <v>36</v>
      </c>
      <c r="B78" s="278" t="s">
        <v>269</v>
      </c>
      <c r="C78" s="270"/>
      <c r="D78" s="270">
        <v>175</v>
      </c>
      <c r="E78" s="269"/>
      <c r="F78" s="57">
        <f t="shared" si="11"/>
        <v>220.449</v>
      </c>
      <c r="G78" s="57">
        <f t="shared" si="12"/>
        <v>220.449</v>
      </c>
      <c r="H78" s="57">
        <f t="shared" si="13"/>
        <v>0</v>
      </c>
      <c r="I78" s="57">
        <f t="shared" si="14"/>
        <v>220.449</v>
      </c>
      <c r="J78" s="57">
        <f t="shared" si="15"/>
        <v>220.449</v>
      </c>
      <c r="K78" s="57">
        <v>220.449</v>
      </c>
      <c r="L78" s="57"/>
      <c r="M78" s="57"/>
      <c r="N78" s="57"/>
      <c r="O78" s="57"/>
      <c r="P78" s="271"/>
      <c r="Q78" s="271">
        <f t="shared" si="10"/>
        <v>125.97085714285714</v>
      </c>
      <c r="R78" s="271"/>
    </row>
    <row r="79" spans="1:18" s="50" customFormat="1" ht="27" customHeight="1">
      <c r="A79" s="277" t="s">
        <v>36</v>
      </c>
      <c r="B79" s="278" t="s">
        <v>270</v>
      </c>
      <c r="C79" s="270"/>
      <c r="D79" s="270">
        <v>155</v>
      </c>
      <c r="E79" s="269"/>
      <c r="F79" s="57">
        <f t="shared" si="11"/>
        <v>191.784</v>
      </c>
      <c r="G79" s="57">
        <f t="shared" si="12"/>
        <v>191.784</v>
      </c>
      <c r="H79" s="57">
        <f t="shared" si="13"/>
        <v>0</v>
      </c>
      <c r="I79" s="57">
        <f t="shared" si="14"/>
        <v>191.784</v>
      </c>
      <c r="J79" s="57">
        <f t="shared" si="15"/>
        <v>191.784</v>
      </c>
      <c r="K79" s="57">
        <v>191.784</v>
      </c>
      <c r="L79" s="57"/>
      <c r="M79" s="57"/>
      <c r="N79" s="57"/>
      <c r="O79" s="57"/>
      <c r="P79" s="271"/>
      <c r="Q79" s="271">
        <f t="shared" si="10"/>
        <v>123.73161290322581</v>
      </c>
      <c r="R79" s="271"/>
    </row>
    <row r="80" spans="1:18" s="50" customFormat="1" ht="27" customHeight="1">
      <c r="A80" s="277" t="s">
        <v>36</v>
      </c>
      <c r="B80" s="278" t="s">
        <v>271</v>
      </c>
      <c r="C80" s="270"/>
      <c r="D80" s="270">
        <v>200</v>
      </c>
      <c r="E80" s="269"/>
      <c r="F80" s="57">
        <f t="shared" si="11"/>
        <v>245.203</v>
      </c>
      <c r="G80" s="57">
        <f t="shared" si="12"/>
        <v>245.203</v>
      </c>
      <c r="H80" s="57">
        <f t="shared" si="13"/>
        <v>0</v>
      </c>
      <c r="I80" s="57">
        <f t="shared" si="14"/>
        <v>245.203</v>
      </c>
      <c r="J80" s="57">
        <f t="shared" si="15"/>
        <v>245.203</v>
      </c>
      <c r="K80" s="57">
        <v>245.203</v>
      </c>
      <c r="L80" s="57"/>
      <c r="M80" s="57"/>
      <c r="N80" s="57"/>
      <c r="O80" s="57"/>
      <c r="P80" s="271"/>
      <c r="Q80" s="271">
        <f t="shared" si="10"/>
        <v>122.6015</v>
      </c>
      <c r="R80" s="271"/>
    </row>
    <row r="81" spans="1:18" s="50" customFormat="1" ht="27" customHeight="1">
      <c r="A81" s="277" t="s">
        <v>36</v>
      </c>
      <c r="B81" s="278" t="s">
        <v>272</v>
      </c>
      <c r="C81" s="270"/>
      <c r="D81" s="270">
        <v>170</v>
      </c>
      <c r="E81" s="269"/>
      <c r="F81" s="57">
        <f t="shared" si="11"/>
        <v>210.565</v>
      </c>
      <c r="G81" s="57">
        <f t="shared" si="12"/>
        <v>210.565</v>
      </c>
      <c r="H81" s="57">
        <f t="shared" si="13"/>
        <v>0</v>
      </c>
      <c r="I81" s="57">
        <f t="shared" si="14"/>
        <v>210.565</v>
      </c>
      <c r="J81" s="57">
        <f t="shared" si="15"/>
        <v>210.565</v>
      </c>
      <c r="K81" s="57">
        <v>210.565</v>
      </c>
      <c r="L81" s="57"/>
      <c r="M81" s="57"/>
      <c r="N81" s="57"/>
      <c r="O81" s="57"/>
      <c r="P81" s="271"/>
      <c r="Q81" s="271">
        <f t="shared" si="10"/>
        <v>123.86176470588235</v>
      </c>
      <c r="R81" s="271"/>
    </row>
    <row r="82" spans="1:18" s="50" customFormat="1" ht="27" customHeight="1">
      <c r="A82" s="277" t="s">
        <v>36</v>
      </c>
      <c r="B82" s="278" t="s">
        <v>273</v>
      </c>
      <c r="C82" s="270"/>
      <c r="D82" s="270">
        <v>225</v>
      </c>
      <c r="E82" s="269"/>
      <c r="F82" s="57">
        <f t="shared" si="11"/>
        <v>281.824</v>
      </c>
      <c r="G82" s="57">
        <f t="shared" si="12"/>
        <v>281.824</v>
      </c>
      <c r="H82" s="57">
        <f t="shared" si="13"/>
        <v>0</v>
      </c>
      <c r="I82" s="57">
        <f t="shared" si="14"/>
        <v>281.824</v>
      </c>
      <c r="J82" s="57">
        <f t="shared" si="15"/>
        <v>281.824</v>
      </c>
      <c r="K82" s="57">
        <v>281.824</v>
      </c>
      <c r="L82" s="57"/>
      <c r="M82" s="57"/>
      <c r="N82" s="57"/>
      <c r="O82" s="57"/>
      <c r="P82" s="271"/>
      <c r="Q82" s="271">
        <f t="shared" si="10"/>
        <v>125.25511111111112</v>
      </c>
      <c r="R82" s="271"/>
    </row>
    <row r="83" spans="1:18" s="50" customFormat="1" ht="27" customHeight="1">
      <c r="A83" s="277" t="s">
        <v>36</v>
      </c>
      <c r="B83" s="278" t="s">
        <v>274</v>
      </c>
      <c r="C83" s="270"/>
      <c r="D83" s="270">
        <v>195</v>
      </c>
      <c r="E83" s="269"/>
      <c r="F83" s="57">
        <f t="shared" si="11"/>
        <v>245.116</v>
      </c>
      <c r="G83" s="57">
        <f t="shared" si="12"/>
        <v>245.116</v>
      </c>
      <c r="H83" s="57">
        <f t="shared" si="13"/>
        <v>0</v>
      </c>
      <c r="I83" s="57">
        <f t="shared" si="14"/>
        <v>245.116</v>
      </c>
      <c r="J83" s="57">
        <f t="shared" si="15"/>
        <v>245.116</v>
      </c>
      <c r="K83" s="57">
        <v>245.116</v>
      </c>
      <c r="L83" s="57"/>
      <c r="M83" s="57"/>
      <c r="N83" s="57"/>
      <c r="O83" s="57"/>
      <c r="P83" s="271"/>
      <c r="Q83" s="271">
        <f t="shared" si="10"/>
        <v>125.70051282051283</v>
      </c>
      <c r="R83" s="271"/>
    </row>
    <row r="84" spans="1:18" s="50" customFormat="1" ht="27" customHeight="1">
      <c r="A84" s="277" t="s">
        <v>36</v>
      </c>
      <c r="B84" s="278" t="s">
        <v>275</v>
      </c>
      <c r="C84" s="270"/>
      <c r="D84" s="270">
        <v>195</v>
      </c>
      <c r="E84" s="269"/>
      <c r="F84" s="57">
        <f t="shared" si="11"/>
        <v>248.147</v>
      </c>
      <c r="G84" s="57">
        <f t="shared" si="12"/>
        <v>248.147</v>
      </c>
      <c r="H84" s="57">
        <f t="shared" si="13"/>
        <v>0</v>
      </c>
      <c r="I84" s="57">
        <f t="shared" si="14"/>
        <v>248.147</v>
      </c>
      <c r="J84" s="57">
        <f t="shared" si="15"/>
        <v>248.147</v>
      </c>
      <c r="K84" s="57">
        <v>248.147</v>
      </c>
      <c r="L84" s="57"/>
      <c r="M84" s="57"/>
      <c r="N84" s="57"/>
      <c r="O84" s="57"/>
      <c r="P84" s="271"/>
      <c r="Q84" s="271">
        <f t="shared" si="10"/>
        <v>127.25487179487178</v>
      </c>
      <c r="R84" s="271"/>
    </row>
    <row r="85" spans="1:18" s="50" customFormat="1" ht="27" customHeight="1">
      <c r="A85" s="277" t="s">
        <v>36</v>
      </c>
      <c r="B85" s="278" t="s">
        <v>276</v>
      </c>
      <c r="C85" s="270"/>
      <c r="D85" s="270">
        <v>195</v>
      </c>
      <c r="E85" s="269"/>
      <c r="F85" s="57">
        <f t="shared" si="11"/>
        <v>248.3</v>
      </c>
      <c r="G85" s="57">
        <f t="shared" si="12"/>
        <v>248.3</v>
      </c>
      <c r="H85" s="57">
        <f t="shared" si="13"/>
        <v>0</v>
      </c>
      <c r="I85" s="57">
        <f t="shared" si="14"/>
        <v>248.3</v>
      </c>
      <c r="J85" s="57">
        <f t="shared" si="15"/>
        <v>248.3</v>
      </c>
      <c r="K85" s="57">
        <v>248.3</v>
      </c>
      <c r="L85" s="57"/>
      <c r="M85" s="57"/>
      <c r="N85" s="57"/>
      <c r="O85" s="57"/>
      <c r="P85" s="271"/>
      <c r="Q85" s="271">
        <f t="shared" si="10"/>
        <v>127.33333333333334</v>
      </c>
      <c r="R85" s="271"/>
    </row>
    <row r="86" spans="1:18" s="50" customFormat="1" ht="27" customHeight="1">
      <c r="A86" s="277" t="s">
        <v>36</v>
      </c>
      <c r="B86" s="278" t="s">
        <v>277</v>
      </c>
      <c r="C86" s="270"/>
      <c r="D86" s="270">
        <v>175</v>
      </c>
      <c r="E86" s="269"/>
      <c r="F86" s="57">
        <f t="shared" si="11"/>
        <v>218.582</v>
      </c>
      <c r="G86" s="57">
        <f t="shared" si="12"/>
        <v>218.582</v>
      </c>
      <c r="H86" s="57">
        <f t="shared" si="13"/>
        <v>0</v>
      </c>
      <c r="I86" s="57">
        <f t="shared" si="14"/>
        <v>218.582</v>
      </c>
      <c r="J86" s="57">
        <f t="shared" si="15"/>
        <v>218.582</v>
      </c>
      <c r="K86" s="57">
        <v>218.582</v>
      </c>
      <c r="L86" s="57"/>
      <c r="M86" s="57"/>
      <c r="N86" s="57"/>
      <c r="O86" s="57"/>
      <c r="P86" s="271"/>
      <c r="Q86" s="271">
        <f t="shared" si="10"/>
        <v>124.904</v>
      </c>
      <c r="R86" s="271"/>
    </row>
    <row r="87" spans="1:18" s="50" customFormat="1" ht="27" customHeight="1">
      <c r="A87" s="277" t="s">
        <v>36</v>
      </c>
      <c r="B87" s="278" t="s">
        <v>278</v>
      </c>
      <c r="C87" s="270"/>
      <c r="D87" s="270">
        <v>175</v>
      </c>
      <c r="E87" s="269"/>
      <c r="F87" s="57">
        <f t="shared" si="11"/>
        <v>220.996</v>
      </c>
      <c r="G87" s="57">
        <f t="shared" si="12"/>
        <v>220.996</v>
      </c>
      <c r="H87" s="57">
        <f t="shared" si="13"/>
        <v>0</v>
      </c>
      <c r="I87" s="57">
        <f t="shared" si="14"/>
        <v>220.996</v>
      </c>
      <c r="J87" s="57">
        <f t="shared" si="15"/>
        <v>220.996</v>
      </c>
      <c r="K87" s="57">
        <v>220.996</v>
      </c>
      <c r="L87" s="57"/>
      <c r="M87" s="57"/>
      <c r="N87" s="57"/>
      <c r="O87" s="57"/>
      <c r="P87" s="271"/>
      <c r="Q87" s="271">
        <f t="shared" si="10"/>
        <v>126.28342857142857</v>
      </c>
      <c r="R87" s="271"/>
    </row>
    <row r="88" spans="1:18" s="50" customFormat="1" ht="27" customHeight="1">
      <c r="A88" s="277" t="s">
        <v>36</v>
      </c>
      <c r="B88" s="278" t="s">
        <v>279</v>
      </c>
      <c r="C88" s="270"/>
      <c r="D88" s="270">
        <v>180</v>
      </c>
      <c r="E88" s="269"/>
      <c r="F88" s="57">
        <f t="shared" si="11"/>
        <v>234.999</v>
      </c>
      <c r="G88" s="57">
        <f t="shared" si="12"/>
        <v>234.999</v>
      </c>
      <c r="H88" s="57">
        <f t="shared" si="13"/>
        <v>0</v>
      </c>
      <c r="I88" s="57">
        <f t="shared" si="14"/>
        <v>234.999</v>
      </c>
      <c r="J88" s="57">
        <f t="shared" si="15"/>
        <v>234.999</v>
      </c>
      <c r="K88" s="57">
        <v>234.999</v>
      </c>
      <c r="L88" s="57"/>
      <c r="M88" s="57"/>
      <c r="N88" s="57"/>
      <c r="O88" s="57"/>
      <c r="P88" s="271"/>
      <c r="Q88" s="271">
        <f t="shared" si="10"/>
        <v>130.555</v>
      </c>
      <c r="R88" s="271"/>
    </row>
    <row r="89" spans="1:18" s="50" customFormat="1" ht="27" customHeight="1">
      <c r="A89" s="277" t="s">
        <v>36</v>
      </c>
      <c r="B89" s="278" t="s">
        <v>280</v>
      </c>
      <c r="C89" s="270"/>
      <c r="D89" s="270">
        <v>170</v>
      </c>
      <c r="E89" s="269"/>
      <c r="F89" s="57">
        <f t="shared" si="11"/>
        <v>213.292</v>
      </c>
      <c r="G89" s="57">
        <f t="shared" si="12"/>
        <v>213.292</v>
      </c>
      <c r="H89" s="57">
        <f t="shared" si="13"/>
        <v>0</v>
      </c>
      <c r="I89" s="57">
        <f t="shared" si="14"/>
        <v>213.292</v>
      </c>
      <c r="J89" s="57">
        <f t="shared" si="15"/>
        <v>213.292</v>
      </c>
      <c r="K89" s="57">
        <v>213.292</v>
      </c>
      <c r="L89" s="57"/>
      <c r="M89" s="57"/>
      <c r="N89" s="57"/>
      <c r="O89" s="57"/>
      <c r="P89" s="271"/>
      <c r="Q89" s="271">
        <f t="shared" si="10"/>
        <v>125.46588235294118</v>
      </c>
      <c r="R89" s="271"/>
    </row>
    <row r="90" spans="1:18" s="50" customFormat="1" ht="27" customHeight="1">
      <c r="A90" s="277" t="s">
        <v>36</v>
      </c>
      <c r="B90" s="278" t="s">
        <v>281</v>
      </c>
      <c r="C90" s="270"/>
      <c r="D90" s="270">
        <v>170</v>
      </c>
      <c r="E90" s="269"/>
      <c r="F90" s="57">
        <f t="shared" si="11"/>
        <v>215.784</v>
      </c>
      <c r="G90" s="57">
        <f t="shared" si="12"/>
        <v>215.784</v>
      </c>
      <c r="H90" s="57">
        <f t="shared" si="13"/>
        <v>0</v>
      </c>
      <c r="I90" s="57">
        <f t="shared" si="14"/>
        <v>215.784</v>
      </c>
      <c r="J90" s="57">
        <f t="shared" si="15"/>
        <v>215.784</v>
      </c>
      <c r="K90" s="57">
        <v>215.784</v>
      </c>
      <c r="L90" s="57"/>
      <c r="M90" s="57"/>
      <c r="N90" s="57"/>
      <c r="O90" s="57"/>
      <c r="P90" s="271"/>
      <c r="Q90" s="271">
        <f t="shared" si="10"/>
        <v>126.93176470588234</v>
      </c>
      <c r="R90" s="271"/>
    </row>
    <row r="91" spans="1:18" s="50" customFormat="1" ht="27" customHeight="1">
      <c r="A91" s="277" t="s">
        <v>36</v>
      </c>
      <c r="B91" s="278" t="s">
        <v>282</v>
      </c>
      <c r="C91" s="270"/>
      <c r="D91" s="270">
        <v>230</v>
      </c>
      <c r="E91" s="269"/>
      <c r="F91" s="57">
        <f t="shared" si="11"/>
        <v>296.07</v>
      </c>
      <c r="G91" s="57">
        <f t="shared" si="12"/>
        <v>296.07</v>
      </c>
      <c r="H91" s="57">
        <f t="shared" si="13"/>
        <v>0</v>
      </c>
      <c r="I91" s="57">
        <f t="shared" si="14"/>
        <v>296.07</v>
      </c>
      <c r="J91" s="57">
        <f t="shared" si="15"/>
        <v>296.07</v>
      </c>
      <c r="K91" s="57">
        <v>296.07</v>
      </c>
      <c r="L91" s="57"/>
      <c r="M91" s="57"/>
      <c r="N91" s="57"/>
      <c r="O91" s="57"/>
      <c r="P91" s="271"/>
      <c r="Q91" s="271">
        <f t="shared" si="10"/>
        <v>128.72608695652175</v>
      </c>
      <c r="R91" s="271"/>
    </row>
    <row r="92" spans="1:18" s="50" customFormat="1" ht="27" customHeight="1">
      <c r="A92" s="277" t="s">
        <v>36</v>
      </c>
      <c r="B92" s="278" t="s">
        <v>283</v>
      </c>
      <c r="C92" s="270"/>
      <c r="D92" s="270">
        <v>170</v>
      </c>
      <c r="E92" s="269"/>
      <c r="F92" s="57">
        <f t="shared" si="11"/>
        <v>213.146</v>
      </c>
      <c r="G92" s="57">
        <f t="shared" si="12"/>
        <v>213.146</v>
      </c>
      <c r="H92" s="57">
        <f t="shared" si="13"/>
        <v>0</v>
      </c>
      <c r="I92" s="57">
        <f t="shared" si="14"/>
        <v>213.146</v>
      </c>
      <c r="J92" s="57">
        <f t="shared" si="15"/>
        <v>213.146</v>
      </c>
      <c r="K92" s="57">
        <v>213.146</v>
      </c>
      <c r="L92" s="57"/>
      <c r="M92" s="57"/>
      <c r="N92" s="57"/>
      <c r="O92" s="57"/>
      <c r="P92" s="271"/>
      <c r="Q92" s="271">
        <f t="shared" si="10"/>
        <v>125.38</v>
      </c>
      <c r="R92" s="271"/>
    </row>
    <row r="93" spans="1:18" s="50" customFormat="1" ht="27" customHeight="1">
      <c r="A93" s="277" t="s">
        <v>36</v>
      </c>
      <c r="B93" s="278" t="s">
        <v>284</v>
      </c>
      <c r="C93" s="270"/>
      <c r="D93" s="270">
        <v>190</v>
      </c>
      <c r="E93" s="269"/>
      <c r="F93" s="57">
        <f t="shared" si="11"/>
        <v>243.378</v>
      </c>
      <c r="G93" s="57">
        <f t="shared" si="12"/>
        <v>243.378</v>
      </c>
      <c r="H93" s="57">
        <f t="shared" si="13"/>
        <v>0</v>
      </c>
      <c r="I93" s="57">
        <f t="shared" si="14"/>
        <v>243.378</v>
      </c>
      <c r="J93" s="57">
        <f t="shared" si="15"/>
        <v>243.378</v>
      </c>
      <c r="K93" s="57">
        <v>243.378</v>
      </c>
      <c r="L93" s="57"/>
      <c r="M93" s="57"/>
      <c r="N93" s="57"/>
      <c r="O93" s="57"/>
      <c r="P93" s="271"/>
      <c r="Q93" s="271">
        <f t="shared" si="10"/>
        <v>128.0936842105263</v>
      </c>
      <c r="R93" s="271"/>
    </row>
    <row r="94" spans="1:18" s="50" customFormat="1" ht="27" customHeight="1">
      <c r="A94" s="277" t="s">
        <v>36</v>
      </c>
      <c r="B94" s="278" t="s">
        <v>285</v>
      </c>
      <c r="C94" s="270"/>
      <c r="D94" s="270">
        <v>180</v>
      </c>
      <c r="E94" s="269"/>
      <c r="F94" s="57">
        <f t="shared" si="11"/>
        <v>234.24</v>
      </c>
      <c r="G94" s="57">
        <f t="shared" si="12"/>
        <v>234.24</v>
      </c>
      <c r="H94" s="57">
        <f t="shared" si="13"/>
        <v>0</v>
      </c>
      <c r="I94" s="57">
        <f t="shared" si="14"/>
        <v>234.24</v>
      </c>
      <c r="J94" s="57">
        <f t="shared" si="15"/>
        <v>234.24</v>
      </c>
      <c r="K94" s="57">
        <v>234.24</v>
      </c>
      <c r="L94" s="57"/>
      <c r="M94" s="57"/>
      <c r="N94" s="57"/>
      <c r="O94" s="57"/>
      <c r="P94" s="271"/>
      <c r="Q94" s="271">
        <f t="shared" si="10"/>
        <v>130.13333333333335</v>
      </c>
      <c r="R94" s="271"/>
    </row>
    <row r="95" spans="1:18" s="50" customFormat="1" ht="27" customHeight="1">
      <c r="A95" s="277" t="s">
        <v>36</v>
      </c>
      <c r="B95" s="278" t="s">
        <v>286</v>
      </c>
      <c r="C95" s="270"/>
      <c r="D95" s="270">
        <v>190</v>
      </c>
      <c r="E95" s="269"/>
      <c r="F95" s="57">
        <f t="shared" si="11"/>
        <v>242.926</v>
      </c>
      <c r="G95" s="57">
        <f t="shared" si="12"/>
        <v>242.926</v>
      </c>
      <c r="H95" s="57">
        <f t="shared" si="13"/>
        <v>0</v>
      </c>
      <c r="I95" s="57">
        <f t="shared" si="14"/>
        <v>242.926</v>
      </c>
      <c r="J95" s="57">
        <f t="shared" si="15"/>
        <v>242.926</v>
      </c>
      <c r="K95" s="57">
        <v>242.926</v>
      </c>
      <c r="L95" s="57"/>
      <c r="M95" s="57"/>
      <c r="N95" s="57"/>
      <c r="O95" s="57"/>
      <c r="P95" s="271"/>
      <c r="Q95" s="271">
        <f t="shared" si="10"/>
        <v>127.85578947368421</v>
      </c>
      <c r="R95" s="271"/>
    </row>
    <row r="96" spans="1:18" s="50" customFormat="1" ht="27" customHeight="1">
      <c r="A96" s="277" t="s">
        <v>36</v>
      </c>
      <c r="B96" s="278" t="s">
        <v>287</v>
      </c>
      <c r="C96" s="270"/>
      <c r="D96" s="270">
        <v>170</v>
      </c>
      <c r="E96" s="269"/>
      <c r="F96" s="57">
        <f t="shared" si="11"/>
        <v>215.766</v>
      </c>
      <c r="G96" s="57">
        <f t="shared" si="12"/>
        <v>215.766</v>
      </c>
      <c r="H96" s="57">
        <f t="shared" si="13"/>
        <v>0</v>
      </c>
      <c r="I96" s="57">
        <f t="shared" si="14"/>
        <v>215.766</v>
      </c>
      <c r="J96" s="57">
        <f t="shared" si="15"/>
        <v>215.766</v>
      </c>
      <c r="K96" s="57">
        <v>215.766</v>
      </c>
      <c r="L96" s="57"/>
      <c r="M96" s="57"/>
      <c r="N96" s="57"/>
      <c r="O96" s="57"/>
      <c r="P96" s="271"/>
      <c r="Q96" s="271">
        <f t="shared" si="10"/>
        <v>126.92117647058822</v>
      </c>
      <c r="R96" s="271"/>
    </row>
    <row r="97" spans="1:18" s="50" customFormat="1" ht="27" customHeight="1">
      <c r="A97" s="277" t="s">
        <v>36</v>
      </c>
      <c r="B97" s="278" t="s">
        <v>288</v>
      </c>
      <c r="C97" s="270"/>
      <c r="D97" s="270">
        <v>140</v>
      </c>
      <c r="E97" s="269"/>
      <c r="F97" s="57">
        <f t="shared" si="11"/>
        <v>178.645</v>
      </c>
      <c r="G97" s="57">
        <f t="shared" si="12"/>
        <v>178.645</v>
      </c>
      <c r="H97" s="57">
        <f t="shared" si="13"/>
        <v>0</v>
      </c>
      <c r="I97" s="57">
        <f t="shared" si="14"/>
        <v>178.645</v>
      </c>
      <c r="J97" s="57">
        <f t="shared" si="15"/>
        <v>178.645</v>
      </c>
      <c r="K97" s="57">
        <v>178.645</v>
      </c>
      <c r="L97" s="57"/>
      <c r="M97" s="57"/>
      <c r="N97" s="57"/>
      <c r="O97" s="57"/>
      <c r="P97" s="271"/>
      <c r="Q97" s="271">
        <f t="shared" si="10"/>
        <v>127.60357142857144</v>
      </c>
      <c r="R97" s="271"/>
    </row>
    <row r="98" spans="1:18" s="50" customFormat="1" ht="27" customHeight="1">
      <c r="A98" s="277" t="s">
        <v>36</v>
      </c>
      <c r="B98" s="278" t="s">
        <v>289</v>
      </c>
      <c r="C98" s="270"/>
      <c r="D98" s="270">
        <v>175</v>
      </c>
      <c r="E98" s="269"/>
      <c r="F98" s="57">
        <f t="shared" si="11"/>
        <v>225.07</v>
      </c>
      <c r="G98" s="57">
        <f t="shared" si="12"/>
        <v>225.07</v>
      </c>
      <c r="H98" s="57">
        <f t="shared" si="13"/>
        <v>0</v>
      </c>
      <c r="I98" s="57">
        <f t="shared" si="14"/>
        <v>225.07</v>
      </c>
      <c r="J98" s="57">
        <f t="shared" si="15"/>
        <v>225.07</v>
      </c>
      <c r="K98" s="57">
        <v>225.07</v>
      </c>
      <c r="L98" s="57"/>
      <c r="M98" s="57"/>
      <c r="N98" s="57"/>
      <c r="O98" s="57"/>
      <c r="P98" s="271"/>
      <c r="Q98" s="271">
        <f t="shared" si="10"/>
        <v>128.61142857142858</v>
      </c>
      <c r="R98" s="271"/>
    </row>
    <row r="99" spans="1:18" s="50" customFormat="1" ht="27" customHeight="1">
      <c r="A99" s="277" t="s">
        <v>36</v>
      </c>
      <c r="B99" s="278" t="s">
        <v>290</v>
      </c>
      <c r="C99" s="270"/>
      <c r="D99" s="270">
        <v>180</v>
      </c>
      <c r="E99" s="269"/>
      <c r="F99" s="57">
        <f t="shared" si="11"/>
        <v>234.493</v>
      </c>
      <c r="G99" s="57">
        <f t="shared" si="12"/>
        <v>234.493</v>
      </c>
      <c r="H99" s="57">
        <f t="shared" si="13"/>
        <v>0</v>
      </c>
      <c r="I99" s="57">
        <f t="shared" si="14"/>
        <v>234.493</v>
      </c>
      <c r="J99" s="57">
        <f t="shared" si="15"/>
        <v>234.493</v>
      </c>
      <c r="K99" s="57">
        <v>234.493</v>
      </c>
      <c r="L99" s="57"/>
      <c r="M99" s="57"/>
      <c r="N99" s="57"/>
      <c r="O99" s="57"/>
      <c r="P99" s="271"/>
      <c r="Q99" s="271">
        <f t="shared" si="10"/>
        <v>130.27388888888888</v>
      </c>
      <c r="R99" s="271"/>
    </row>
    <row r="100" spans="1:18" s="50" customFormat="1" ht="27" customHeight="1">
      <c r="A100" s="277" t="s">
        <v>36</v>
      </c>
      <c r="B100" s="278" t="s">
        <v>291</v>
      </c>
      <c r="C100" s="270"/>
      <c r="D100" s="270">
        <v>175</v>
      </c>
      <c r="E100" s="269"/>
      <c r="F100" s="57">
        <f t="shared" si="11"/>
        <v>224.873</v>
      </c>
      <c r="G100" s="57">
        <f t="shared" si="12"/>
        <v>224.873</v>
      </c>
      <c r="H100" s="57">
        <f t="shared" si="13"/>
        <v>0</v>
      </c>
      <c r="I100" s="57">
        <f t="shared" si="14"/>
        <v>224.873</v>
      </c>
      <c r="J100" s="57">
        <f t="shared" si="15"/>
        <v>224.873</v>
      </c>
      <c r="K100" s="57">
        <v>224.873</v>
      </c>
      <c r="L100" s="57"/>
      <c r="M100" s="57"/>
      <c r="N100" s="57"/>
      <c r="O100" s="57"/>
      <c r="P100" s="271"/>
      <c r="Q100" s="271">
        <f t="shared" si="10"/>
        <v>128.49885714285713</v>
      </c>
      <c r="R100" s="271"/>
    </row>
    <row r="101" spans="1:18" s="50" customFormat="1" ht="27" customHeight="1">
      <c r="A101" s="277" t="s">
        <v>36</v>
      </c>
      <c r="B101" s="278" t="s">
        <v>292</v>
      </c>
      <c r="C101" s="270"/>
      <c r="D101" s="270">
        <v>205</v>
      </c>
      <c r="E101" s="269"/>
      <c r="F101" s="57">
        <f t="shared" si="11"/>
        <v>262.218</v>
      </c>
      <c r="G101" s="57">
        <f t="shared" si="12"/>
        <v>262.218</v>
      </c>
      <c r="H101" s="57">
        <f t="shared" si="13"/>
        <v>0</v>
      </c>
      <c r="I101" s="57">
        <f t="shared" si="14"/>
        <v>262.218</v>
      </c>
      <c r="J101" s="57">
        <f t="shared" si="15"/>
        <v>262.218</v>
      </c>
      <c r="K101" s="57">
        <v>262.218</v>
      </c>
      <c r="L101" s="57"/>
      <c r="M101" s="57"/>
      <c r="N101" s="57"/>
      <c r="O101" s="57"/>
      <c r="P101" s="271"/>
      <c r="Q101" s="271">
        <f t="shared" si="10"/>
        <v>127.91121951219513</v>
      </c>
      <c r="R101" s="271"/>
    </row>
    <row r="102" spans="1:18" s="50" customFormat="1" ht="27" customHeight="1">
      <c r="A102" s="277" t="s">
        <v>36</v>
      </c>
      <c r="B102" s="278" t="s">
        <v>293</v>
      </c>
      <c r="C102" s="270"/>
      <c r="D102" s="270">
        <v>180</v>
      </c>
      <c r="E102" s="269"/>
      <c r="F102" s="57">
        <f t="shared" si="11"/>
        <v>234.394</v>
      </c>
      <c r="G102" s="57">
        <f t="shared" si="12"/>
        <v>234.394</v>
      </c>
      <c r="H102" s="57">
        <f t="shared" si="13"/>
        <v>0</v>
      </c>
      <c r="I102" s="57">
        <f t="shared" si="14"/>
        <v>234.394</v>
      </c>
      <c r="J102" s="57">
        <f t="shared" si="15"/>
        <v>234.394</v>
      </c>
      <c r="K102" s="57">
        <v>234.394</v>
      </c>
      <c r="L102" s="57"/>
      <c r="M102" s="57"/>
      <c r="N102" s="57"/>
      <c r="O102" s="57"/>
      <c r="P102" s="271"/>
      <c r="Q102" s="271">
        <f t="shared" si="10"/>
        <v>130.2188888888889</v>
      </c>
      <c r="R102" s="271"/>
    </row>
    <row r="103" spans="1:18" s="50" customFormat="1" ht="27" customHeight="1">
      <c r="A103" s="277" t="s">
        <v>36</v>
      </c>
      <c r="B103" s="278" t="s">
        <v>294</v>
      </c>
      <c r="C103" s="270"/>
      <c r="D103" s="270">
        <v>175</v>
      </c>
      <c r="E103" s="269"/>
      <c r="F103" s="57">
        <f t="shared" si="11"/>
        <v>225.0601</v>
      </c>
      <c r="G103" s="57">
        <f t="shared" si="12"/>
        <v>225.0601</v>
      </c>
      <c r="H103" s="57">
        <f t="shared" si="13"/>
        <v>0</v>
      </c>
      <c r="I103" s="57">
        <f t="shared" si="14"/>
        <v>225.0601</v>
      </c>
      <c r="J103" s="57">
        <f t="shared" si="15"/>
        <v>225.0601</v>
      </c>
      <c r="K103" s="57">
        <v>225.0601</v>
      </c>
      <c r="L103" s="57"/>
      <c r="M103" s="57"/>
      <c r="N103" s="57"/>
      <c r="O103" s="57"/>
      <c r="P103" s="271"/>
      <c r="Q103" s="271">
        <f t="shared" si="10"/>
        <v>128.60577142857144</v>
      </c>
      <c r="R103" s="271"/>
    </row>
    <row r="104" spans="1:18" s="50" customFormat="1" ht="27" customHeight="1">
      <c r="A104" s="277" t="s">
        <v>36</v>
      </c>
      <c r="B104" s="278" t="s">
        <v>295</v>
      </c>
      <c r="C104" s="270"/>
      <c r="D104" s="270">
        <v>210</v>
      </c>
      <c r="E104" s="269"/>
      <c r="F104" s="57">
        <f t="shared" si="11"/>
        <v>271.7727</v>
      </c>
      <c r="G104" s="57">
        <f t="shared" si="12"/>
        <v>271.7727</v>
      </c>
      <c r="H104" s="57">
        <f t="shared" si="13"/>
        <v>0</v>
      </c>
      <c r="I104" s="57">
        <f t="shared" si="14"/>
        <v>271.7727</v>
      </c>
      <c r="J104" s="57">
        <f t="shared" si="15"/>
        <v>271.7727</v>
      </c>
      <c r="K104" s="57">
        <v>271.7727</v>
      </c>
      <c r="L104" s="57"/>
      <c r="M104" s="57"/>
      <c r="N104" s="57"/>
      <c r="O104" s="57"/>
      <c r="P104" s="271"/>
      <c r="Q104" s="271">
        <f t="shared" si="10"/>
        <v>129.41557142857144</v>
      </c>
      <c r="R104" s="271"/>
    </row>
    <row r="105" spans="1:18" s="50" customFormat="1" ht="27" customHeight="1">
      <c r="A105" s="277" t="s">
        <v>36</v>
      </c>
      <c r="B105" s="278" t="s">
        <v>296</v>
      </c>
      <c r="C105" s="270"/>
      <c r="D105" s="270">
        <v>175</v>
      </c>
      <c r="E105" s="269"/>
      <c r="F105" s="57">
        <f t="shared" si="11"/>
        <v>224.9939</v>
      </c>
      <c r="G105" s="57">
        <f t="shared" si="12"/>
        <v>224.9939</v>
      </c>
      <c r="H105" s="57">
        <f t="shared" si="13"/>
        <v>0</v>
      </c>
      <c r="I105" s="57">
        <f t="shared" si="14"/>
        <v>224.9939</v>
      </c>
      <c r="J105" s="57">
        <f t="shared" si="15"/>
        <v>224.9939</v>
      </c>
      <c r="K105" s="57">
        <v>224.9939</v>
      </c>
      <c r="L105" s="57"/>
      <c r="M105" s="57"/>
      <c r="N105" s="57"/>
      <c r="O105" s="57"/>
      <c r="P105" s="271"/>
      <c r="Q105" s="271">
        <f t="shared" si="10"/>
        <v>128.56794285714287</v>
      </c>
      <c r="R105" s="271"/>
    </row>
    <row r="106" spans="1:18" s="50" customFormat="1" ht="27" customHeight="1">
      <c r="A106" s="277" t="s">
        <v>36</v>
      </c>
      <c r="B106" s="278" t="s">
        <v>297</v>
      </c>
      <c r="C106" s="270"/>
      <c r="D106" s="270">
        <v>210</v>
      </c>
      <c r="E106" s="269"/>
      <c r="F106" s="57">
        <f t="shared" si="11"/>
        <v>271.7716</v>
      </c>
      <c r="G106" s="57">
        <f t="shared" si="12"/>
        <v>271.7716</v>
      </c>
      <c r="H106" s="57">
        <f t="shared" si="13"/>
        <v>0</v>
      </c>
      <c r="I106" s="57">
        <f t="shared" si="14"/>
        <v>271.7716</v>
      </c>
      <c r="J106" s="57">
        <f t="shared" si="15"/>
        <v>271.7716</v>
      </c>
      <c r="K106" s="57">
        <v>271.7716</v>
      </c>
      <c r="L106" s="57"/>
      <c r="M106" s="57"/>
      <c r="N106" s="57"/>
      <c r="O106" s="57"/>
      <c r="P106" s="271"/>
      <c r="Q106" s="271">
        <f t="shared" si="10"/>
        <v>129.4150476190476</v>
      </c>
      <c r="R106" s="271"/>
    </row>
    <row r="107" spans="1:18" s="50" customFormat="1" ht="27" customHeight="1">
      <c r="A107" s="277" t="s">
        <v>36</v>
      </c>
      <c r="B107" s="278" t="s">
        <v>298</v>
      </c>
      <c r="C107" s="270"/>
      <c r="D107" s="270">
        <v>190</v>
      </c>
      <c r="E107" s="269"/>
      <c r="F107" s="57">
        <f t="shared" si="11"/>
        <v>243.0286</v>
      </c>
      <c r="G107" s="57">
        <f t="shared" si="12"/>
        <v>243.0286</v>
      </c>
      <c r="H107" s="57">
        <f t="shared" si="13"/>
        <v>0</v>
      </c>
      <c r="I107" s="57">
        <f t="shared" si="14"/>
        <v>243.0286</v>
      </c>
      <c r="J107" s="57">
        <f t="shared" si="15"/>
        <v>243.0286</v>
      </c>
      <c r="K107" s="57">
        <v>243.0286</v>
      </c>
      <c r="L107" s="57"/>
      <c r="M107" s="57"/>
      <c r="N107" s="57"/>
      <c r="O107" s="57"/>
      <c r="P107" s="271"/>
      <c r="Q107" s="271">
        <f t="shared" si="10"/>
        <v>127.90978947368421</v>
      </c>
      <c r="R107" s="271"/>
    </row>
    <row r="108" spans="1:18" s="50" customFormat="1" ht="27" customHeight="1">
      <c r="A108" s="277" t="s">
        <v>36</v>
      </c>
      <c r="B108" s="278" t="s">
        <v>299</v>
      </c>
      <c r="C108" s="270"/>
      <c r="D108" s="270">
        <v>190</v>
      </c>
      <c r="E108" s="269"/>
      <c r="F108" s="57">
        <f t="shared" si="11"/>
        <v>243.6961</v>
      </c>
      <c r="G108" s="57">
        <f t="shared" si="12"/>
        <v>243.6961</v>
      </c>
      <c r="H108" s="57">
        <f t="shared" si="13"/>
        <v>0</v>
      </c>
      <c r="I108" s="57">
        <f t="shared" si="14"/>
        <v>243.6961</v>
      </c>
      <c r="J108" s="57">
        <f t="shared" si="15"/>
        <v>243.6961</v>
      </c>
      <c r="K108" s="57">
        <v>243.6961</v>
      </c>
      <c r="L108" s="57"/>
      <c r="M108" s="57"/>
      <c r="N108" s="57"/>
      <c r="O108" s="57"/>
      <c r="P108" s="271"/>
      <c r="Q108" s="271">
        <f t="shared" si="10"/>
        <v>128.2611052631579</v>
      </c>
      <c r="R108" s="271"/>
    </row>
    <row r="109" spans="1:18" s="50" customFormat="1" ht="27" customHeight="1">
      <c r="A109" s="277" t="s">
        <v>36</v>
      </c>
      <c r="B109" s="278" t="s">
        <v>300</v>
      </c>
      <c r="C109" s="270"/>
      <c r="D109" s="270">
        <v>190</v>
      </c>
      <c r="E109" s="269"/>
      <c r="F109" s="57">
        <f t="shared" si="11"/>
        <v>243.0874</v>
      </c>
      <c r="G109" s="57">
        <f t="shared" si="12"/>
        <v>243.0874</v>
      </c>
      <c r="H109" s="57">
        <f t="shared" si="13"/>
        <v>0</v>
      </c>
      <c r="I109" s="57">
        <f t="shared" si="14"/>
        <v>243.0874</v>
      </c>
      <c r="J109" s="57">
        <f t="shared" si="15"/>
        <v>243.0874</v>
      </c>
      <c r="K109" s="57">
        <v>243.0874</v>
      </c>
      <c r="L109" s="57"/>
      <c r="M109" s="57"/>
      <c r="N109" s="57"/>
      <c r="O109" s="57"/>
      <c r="P109" s="271"/>
      <c r="Q109" s="271">
        <f t="shared" si="10"/>
        <v>127.94073684210528</v>
      </c>
      <c r="R109" s="271"/>
    </row>
    <row r="110" spans="1:18" s="50" customFormat="1" ht="27" customHeight="1">
      <c r="A110" s="277" t="s">
        <v>36</v>
      </c>
      <c r="B110" s="278" t="s">
        <v>301</v>
      </c>
      <c r="C110" s="270"/>
      <c r="D110" s="270">
        <v>195</v>
      </c>
      <c r="E110" s="269"/>
      <c r="F110" s="57">
        <f t="shared" si="11"/>
        <v>253.2256</v>
      </c>
      <c r="G110" s="57">
        <f t="shared" si="12"/>
        <v>253.2256</v>
      </c>
      <c r="H110" s="57">
        <f t="shared" si="13"/>
        <v>0</v>
      </c>
      <c r="I110" s="57">
        <f t="shared" si="14"/>
        <v>253.2256</v>
      </c>
      <c r="J110" s="57">
        <f t="shared" si="15"/>
        <v>253.2256</v>
      </c>
      <c r="K110" s="57">
        <v>253.2256</v>
      </c>
      <c r="L110" s="57"/>
      <c r="M110" s="57"/>
      <c r="N110" s="57"/>
      <c r="O110" s="57"/>
      <c r="P110" s="271"/>
      <c r="Q110" s="271">
        <f t="shared" si="10"/>
        <v>129.85928205128207</v>
      </c>
      <c r="R110" s="271"/>
    </row>
    <row r="111" spans="1:18" s="50" customFormat="1" ht="27" customHeight="1">
      <c r="A111" s="277" t="s">
        <v>36</v>
      </c>
      <c r="B111" s="278" t="s">
        <v>302</v>
      </c>
      <c r="C111" s="270"/>
      <c r="D111" s="270">
        <v>210</v>
      </c>
      <c r="E111" s="269"/>
      <c r="F111" s="57">
        <f t="shared" si="11"/>
        <v>267.978</v>
      </c>
      <c r="G111" s="57">
        <f t="shared" si="12"/>
        <v>267.978</v>
      </c>
      <c r="H111" s="57">
        <f t="shared" si="13"/>
        <v>0</v>
      </c>
      <c r="I111" s="57">
        <f t="shared" si="14"/>
        <v>267.978</v>
      </c>
      <c r="J111" s="57">
        <f t="shared" si="15"/>
        <v>267.978</v>
      </c>
      <c r="K111" s="57">
        <v>267.978</v>
      </c>
      <c r="L111" s="57"/>
      <c r="M111" s="57"/>
      <c r="N111" s="57"/>
      <c r="O111" s="57"/>
      <c r="P111" s="271"/>
      <c r="Q111" s="271">
        <f t="shared" si="10"/>
        <v>127.60857142857142</v>
      </c>
      <c r="R111" s="271"/>
    </row>
    <row r="112" spans="1:18" s="50" customFormat="1" ht="27" customHeight="1">
      <c r="A112" s="277" t="s">
        <v>36</v>
      </c>
      <c r="B112" s="278" t="s">
        <v>303</v>
      </c>
      <c r="C112" s="270"/>
      <c r="D112" s="270">
        <v>195</v>
      </c>
      <c r="E112" s="269"/>
      <c r="F112" s="57">
        <f t="shared" si="11"/>
        <v>250.415</v>
      </c>
      <c r="G112" s="57">
        <f t="shared" si="12"/>
        <v>250.415</v>
      </c>
      <c r="H112" s="57">
        <f t="shared" si="13"/>
        <v>0</v>
      </c>
      <c r="I112" s="57">
        <f t="shared" si="14"/>
        <v>250.415</v>
      </c>
      <c r="J112" s="57">
        <f t="shared" si="15"/>
        <v>250.415</v>
      </c>
      <c r="K112" s="57">
        <v>250.415</v>
      </c>
      <c r="L112" s="57"/>
      <c r="M112" s="57"/>
      <c r="N112" s="57"/>
      <c r="O112" s="57"/>
      <c r="P112" s="271"/>
      <c r="Q112" s="271">
        <f t="shared" si="10"/>
        <v>128.41794871794872</v>
      </c>
      <c r="R112" s="271"/>
    </row>
    <row r="113" spans="1:18" s="50" customFormat="1" ht="27" customHeight="1">
      <c r="A113" s="277" t="s">
        <v>36</v>
      </c>
      <c r="B113" s="278" t="s">
        <v>304</v>
      </c>
      <c r="C113" s="270"/>
      <c r="D113" s="270">
        <v>170</v>
      </c>
      <c r="E113" s="269"/>
      <c r="F113" s="57">
        <f t="shared" si="11"/>
        <v>215.65</v>
      </c>
      <c r="G113" s="57">
        <f t="shared" si="12"/>
        <v>215.65</v>
      </c>
      <c r="H113" s="57">
        <f t="shared" si="13"/>
        <v>0</v>
      </c>
      <c r="I113" s="57">
        <f t="shared" si="14"/>
        <v>215.65</v>
      </c>
      <c r="J113" s="57">
        <f t="shared" si="15"/>
        <v>215.65</v>
      </c>
      <c r="K113" s="57">
        <v>215.65</v>
      </c>
      <c r="L113" s="57"/>
      <c r="M113" s="57"/>
      <c r="N113" s="57"/>
      <c r="O113" s="57"/>
      <c r="P113" s="271"/>
      <c r="Q113" s="271">
        <f t="shared" si="10"/>
        <v>126.8529411764706</v>
      </c>
      <c r="R113" s="271"/>
    </row>
    <row r="114" spans="1:18" s="50" customFormat="1" ht="27" customHeight="1">
      <c r="A114" s="277" t="s">
        <v>36</v>
      </c>
      <c r="B114" s="278" t="s">
        <v>305</v>
      </c>
      <c r="C114" s="270"/>
      <c r="D114" s="270">
        <v>190</v>
      </c>
      <c r="E114" s="269"/>
      <c r="F114" s="57">
        <f t="shared" si="11"/>
        <v>243.828</v>
      </c>
      <c r="G114" s="57">
        <f t="shared" si="12"/>
        <v>243.828</v>
      </c>
      <c r="H114" s="57">
        <f t="shared" si="13"/>
        <v>0</v>
      </c>
      <c r="I114" s="57">
        <f t="shared" si="14"/>
        <v>243.828</v>
      </c>
      <c r="J114" s="57">
        <f t="shared" si="15"/>
        <v>243.828</v>
      </c>
      <c r="K114" s="57">
        <v>243.828</v>
      </c>
      <c r="L114" s="57"/>
      <c r="M114" s="57"/>
      <c r="N114" s="57"/>
      <c r="O114" s="57"/>
      <c r="P114" s="271"/>
      <c r="Q114" s="271">
        <f t="shared" si="10"/>
        <v>128.33052631578948</v>
      </c>
      <c r="R114" s="271"/>
    </row>
    <row r="115" spans="1:18" s="50" customFormat="1" ht="27" customHeight="1">
      <c r="A115" s="277" t="s">
        <v>36</v>
      </c>
      <c r="B115" s="278" t="s">
        <v>306</v>
      </c>
      <c r="C115" s="270"/>
      <c r="D115" s="270">
        <v>175</v>
      </c>
      <c r="E115" s="269"/>
      <c r="F115" s="57">
        <f t="shared" si="11"/>
        <v>224.9056</v>
      </c>
      <c r="G115" s="57">
        <f t="shared" si="12"/>
        <v>224.9056</v>
      </c>
      <c r="H115" s="57">
        <f t="shared" si="13"/>
        <v>0</v>
      </c>
      <c r="I115" s="57">
        <f t="shared" si="14"/>
        <v>224.9056</v>
      </c>
      <c r="J115" s="57">
        <f t="shared" si="15"/>
        <v>224.9056</v>
      </c>
      <c r="K115" s="57">
        <v>224.9056</v>
      </c>
      <c r="L115" s="57"/>
      <c r="M115" s="57"/>
      <c r="N115" s="57"/>
      <c r="O115" s="57"/>
      <c r="P115" s="271"/>
      <c r="Q115" s="271">
        <f t="shared" si="10"/>
        <v>128.51748571428573</v>
      </c>
      <c r="R115" s="271"/>
    </row>
    <row r="116" spans="1:18" s="50" customFormat="1" ht="27" customHeight="1">
      <c r="A116" s="277" t="s">
        <v>36</v>
      </c>
      <c r="B116" s="278" t="s">
        <v>307</v>
      </c>
      <c r="C116" s="270"/>
      <c r="D116" s="270">
        <v>170</v>
      </c>
      <c r="E116" s="269"/>
      <c r="F116" s="57">
        <f t="shared" si="11"/>
        <v>215.9024</v>
      </c>
      <c r="G116" s="57">
        <f t="shared" si="12"/>
        <v>215.9024</v>
      </c>
      <c r="H116" s="57">
        <f t="shared" si="13"/>
        <v>0</v>
      </c>
      <c r="I116" s="57">
        <f t="shared" si="14"/>
        <v>215.9024</v>
      </c>
      <c r="J116" s="57">
        <f t="shared" si="15"/>
        <v>215.9024</v>
      </c>
      <c r="K116" s="57">
        <v>215.9024</v>
      </c>
      <c r="L116" s="57"/>
      <c r="M116" s="57"/>
      <c r="N116" s="57"/>
      <c r="O116" s="57"/>
      <c r="P116" s="271"/>
      <c r="Q116" s="271">
        <f t="shared" si="10"/>
        <v>127.00141176470588</v>
      </c>
      <c r="R116" s="271"/>
    </row>
    <row r="117" spans="1:18" s="50" customFormat="1" ht="27" customHeight="1">
      <c r="A117" s="277" t="s">
        <v>36</v>
      </c>
      <c r="B117" s="278" t="s">
        <v>308</v>
      </c>
      <c r="C117" s="270"/>
      <c r="D117" s="270">
        <v>190</v>
      </c>
      <c r="E117" s="269"/>
      <c r="F117" s="57">
        <f t="shared" si="11"/>
        <v>243.026</v>
      </c>
      <c r="G117" s="57">
        <f t="shared" si="12"/>
        <v>243.026</v>
      </c>
      <c r="H117" s="57">
        <f t="shared" si="13"/>
        <v>0</v>
      </c>
      <c r="I117" s="57">
        <f t="shared" si="14"/>
        <v>243.026</v>
      </c>
      <c r="J117" s="57">
        <f t="shared" si="15"/>
        <v>243.026</v>
      </c>
      <c r="K117" s="57">
        <v>243.026</v>
      </c>
      <c r="L117" s="57"/>
      <c r="M117" s="57"/>
      <c r="N117" s="57"/>
      <c r="O117" s="57"/>
      <c r="P117" s="271"/>
      <c r="Q117" s="271">
        <f t="shared" si="10"/>
        <v>127.90842105263158</v>
      </c>
      <c r="R117" s="271"/>
    </row>
    <row r="118" spans="1:18" s="50" customFormat="1" ht="27" customHeight="1">
      <c r="A118" s="277" t="s">
        <v>36</v>
      </c>
      <c r="B118" s="278" t="s">
        <v>309</v>
      </c>
      <c r="C118" s="270"/>
      <c r="D118" s="270">
        <v>170</v>
      </c>
      <c r="E118" s="269"/>
      <c r="F118" s="57">
        <f t="shared" si="11"/>
        <v>215.5564</v>
      </c>
      <c r="G118" s="57">
        <f t="shared" si="12"/>
        <v>215.5564</v>
      </c>
      <c r="H118" s="57">
        <f t="shared" si="13"/>
        <v>0</v>
      </c>
      <c r="I118" s="57">
        <f t="shared" si="14"/>
        <v>215.5564</v>
      </c>
      <c r="J118" s="57">
        <f t="shared" si="15"/>
        <v>215.5564</v>
      </c>
      <c r="K118" s="57">
        <v>215.5564</v>
      </c>
      <c r="L118" s="57"/>
      <c r="M118" s="57"/>
      <c r="N118" s="57"/>
      <c r="O118" s="57"/>
      <c r="P118" s="271"/>
      <c r="Q118" s="271">
        <f t="shared" si="10"/>
        <v>126.79788235294119</v>
      </c>
      <c r="R118" s="271"/>
    </row>
    <row r="119" spans="1:18" s="50" customFormat="1" ht="27" customHeight="1">
      <c r="A119" s="277" t="s">
        <v>36</v>
      </c>
      <c r="B119" s="278" t="s">
        <v>310</v>
      </c>
      <c r="C119" s="270"/>
      <c r="D119" s="270">
        <v>265</v>
      </c>
      <c r="E119" s="269"/>
      <c r="F119" s="57">
        <f t="shared" si="11"/>
        <v>327.237</v>
      </c>
      <c r="G119" s="57">
        <f t="shared" si="12"/>
        <v>327.237</v>
      </c>
      <c r="H119" s="57">
        <f t="shared" si="13"/>
        <v>0</v>
      </c>
      <c r="I119" s="57">
        <f t="shared" si="14"/>
        <v>327.237</v>
      </c>
      <c r="J119" s="57">
        <f t="shared" si="15"/>
        <v>327.237</v>
      </c>
      <c r="K119" s="57">
        <v>327.237</v>
      </c>
      <c r="L119" s="57"/>
      <c r="M119" s="57"/>
      <c r="N119" s="57"/>
      <c r="O119" s="57"/>
      <c r="P119" s="271"/>
      <c r="Q119" s="271">
        <f t="shared" si="10"/>
        <v>123.48566037735851</v>
      </c>
      <c r="R119" s="271"/>
    </row>
    <row r="120" spans="1:18" s="50" customFormat="1" ht="27" customHeight="1">
      <c r="A120" s="277" t="s">
        <v>36</v>
      </c>
      <c r="B120" s="278" t="s">
        <v>311</v>
      </c>
      <c r="C120" s="270"/>
      <c r="D120" s="270">
        <v>170</v>
      </c>
      <c r="E120" s="269"/>
      <c r="F120" s="57">
        <f t="shared" si="11"/>
        <v>215.644</v>
      </c>
      <c r="G120" s="57">
        <f t="shared" si="12"/>
        <v>215.644</v>
      </c>
      <c r="H120" s="57">
        <f t="shared" si="13"/>
        <v>0</v>
      </c>
      <c r="I120" s="57">
        <f t="shared" si="14"/>
        <v>215.644</v>
      </c>
      <c r="J120" s="57">
        <f t="shared" si="15"/>
        <v>215.644</v>
      </c>
      <c r="K120" s="57">
        <v>215.644</v>
      </c>
      <c r="L120" s="57"/>
      <c r="M120" s="57"/>
      <c r="N120" s="57"/>
      <c r="O120" s="57"/>
      <c r="P120" s="271"/>
      <c r="Q120" s="271">
        <f t="shared" si="10"/>
        <v>126.84941176470588</v>
      </c>
      <c r="R120" s="271"/>
    </row>
    <row r="121" spans="1:18" s="50" customFormat="1" ht="27" customHeight="1">
      <c r="A121" s="277" t="s">
        <v>36</v>
      </c>
      <c r="B121" s="278" t="s">
        <v>312</v>
      </c>
      <c r="C121" s="270"/>
      <c r="D121" s="270">
        <v>190</v>
      </c>
      <c r="E121" s="269"/>
      <c r="F121" s="57">
        <f t="shared" si="11"/>
        <v>240.5311</v>
      </c>
      <c r="G121" s="57">
        <f t="shared" si="12"/>
        <v>240.5311</v>
      </c>
      <c r="H121" s="57">
        <f t="shared" si="13"/>
        <v>0</v>
      </c>
      <c r="I121" s="57">
        <f t="shared" si="14"/>
        <v>240.5311</v>
      </c>
      <c r="J121" s="57">
        <f t="shared" si="15"/>
        <v>240.5311</v>
      </c>
      <c r="K121" s="57">
        <v>240.5311</v>
      </c>
      <c r="L121" s="57"/>
      <c r="M121" s="57"/>
      <c r="N121" s="57"/>
      <c r="O121" s="57"/>
      <c r="P121" s="271"/>
      <c r="Q121" s="271">
        <f aca="true" t="shared" si="16" ref="Q121:Q172">G121/D121*100</f>
        <v>126.59531578947369</v>
      </c>
      <c r="R121" s="271"/>
    </row>
    <row r="122" spans="1:18" s="50" customFormat="1" ht="27" customHeight="1">
      <c r="A122" s="277" t="s">
        <v>36</v>
      </c>
      <c r="B122" s="278" t="s">
        <v>313</v>
      </c>
      <c r="C122" s="270"/>
      <c r="D122" s="270">
        <v>10621</v>
      </c>
      <c r="E122" s="269"/>
      <c r="F122" s="57">
        <f aca="true" t="shared" si="17" ref="F122:F157">G122+H122</f>
        <v>1133.0184</v>
      </c>
      <c r="G122" s="57">
        <f aca="true" t="shared" si="18" ref="G122:G156">J122</f>
        <v>1133.0184</v>
      </c>
      <c r="H122" s="57">
        <f aca="true" t="shared" si="19" ref="H122:H157">M122</f>
        <v>0</v>
      </c>
      <c r="I122" s="57">
        <f aca="true" t="shared" si="20" ref="I122:I156">J122+M122</f>
        <v>1133.0184</v>
      </c>
      <c r="J122" s="57">
        <f aca="true" t="shared" si="21" ref="J122:J125">K122+L122</f>
        <v>1133.0184</v>
      </c>
      <c r="K122" s="57">
        <v>1133.0184</v>
      </c>
      <c r="L122" s="57"/>
      <c r="M122" s="57"/>
      <c r="N122" s="57"/>
      <c r="O122" s="57"/>
      <c r="P122" s="271"/>
      <c r="Q122" s="271">
        <f t="shared" si="16"/>
        <v>10.667718670558326</v>
      </c>
      <c r="R122" s="271"/>
    </row>
    <row r="123" spans="1:18" s="50" customFormat="1" ht="27" customHeight="1">
      <c r="A123" s="277" t="s">
        <v>36</v>
      </c>
      <c r="B123" s="278" t="s">
        <v>314</v>
      </c>
      <c r="C123" s="270"/>
      <c r="D123" s="270">
        <v>340</v>
      </c>
      <c r="E123" s="269"/>
      <c r="F123" s="57">
        <f t="shared" si="17"/>
        <v>330.6703</v>
      </c>
      <c r="G123" s="57">
        <f t="shared" si="18"/>
        <v>330.6703</v>
      </c>
      <c r="H123" s="57">
        <f t="shared" si="19"/>
        <v>0</v>
      </c>
      <c r="I123" s="57">
        <f t="shared" si="20"/>
        <v>330.6703</v>
      </c>
      <c r="J123" s="57">
        <f t="shared" si="21"/>
        <v>330.6703</v>
      </c>
      <c r="K123" s="57">
        <v>330.6703</v>
      </c>
      <c r="L123" s="57"/>
      <c r="M123" s="57"/>
      <c r="N123" s="57"/>
      <c r="O123" s="57"/>
      <c r="P123" s="271"/>
      <c r="Q123" s="271">
        <f t="shared" si="16"/>
        <v>97.2559705882353</v>
      </c>
      <c r="R123" s="271"/>
    </row>
    <row r="124" spans="1:18" s="50" customFormat="1" ht="27" customHeight="1">
      <c r="A124" s="277" t="s">
        <v>36</v>
      </c>
      <c r="B124" s="278" t="s">
        <v>315</v>
      </c>
      <c r="C124" s="270"/>
      <c r="D124" s="270">
        <v>1200</v>
      </c>
      <c r="E124" s="269"/>
      <c r="F124" s="57">
        <f t="shared" si="17"/>
        <v>1174.612</v>
      </c>
      <c r="G124" s="57">
        <f t="shared" si="18"/>
        <v>1174.612</v>
      </c>
      <c r="H124" s="57">
        <f t="shared" si="19"/>
        <v>0</v>
      </c>
      <c r="I124" s="57">
        <f t="shared" si="20"/>
        <v>1174.612</v>
      </c>
      <c r="J124" s="57">
        <f t="shared" si="21"/>
        <v>1174.612</v>
      </c>
      <c r="K124" s="57">
        <v>1174.612</v>
      </c>
      <c r="L124" s="57"/>
      <c r="M124" s="57"/>
      <c r="N124" s="57"/>
      <c r="O124" s="57"/>
      <c r="P124" s="271"/>
      <c r="Q124" s="271">
        <f t="shared" si="16"/>
        <v>97.88433333333334</v>
      </c>
      <c r="R124" s="271"/>
    </row>
    <row r="125" spans="1:18" s="50" customFormat="1" ht="27" customHeight="1">
      <c r="A125" s="277" t="s">
        <v>36</v>
      </c>
      <c r="B125" s="278" t="s">
        <v>316</v>
      </c>
      <c r="C125" s="270"/>
      <c r="D125" s="270">
        <v>500</v>
      </c>
      <c r="E125" s="269"/>
      <c r="F125" s="57">
        <f t="shared" si="17"/>
        <v>441.996</v>
      </c>
      <c r="G125" s="57">
        <f t="shared" si="18"/>
        <v>441.996</v>
      </c>
      <c r="H125" s="57">
        <f t="shared" si="19"/>
        <v>0</v>
      </c>
      <c r="I125" s="57">
        <f t="shared" si="20"/>
        <v>441.996</v>
      </c>
      <c r="J125" s="57">
        <f t="shared" si="21"/>
        <v>441.996</v>
      </c>
      <c r="K125" s="57">
        <v>441.996</v>
      </c>
      <c r="L125" s="57"/>
      <c r="M125" s="57"/>
      <c r="N125" s="57"/>
      <c r="O125" s="57"/>
      <c r="P125" s="271"/>
      <c r="Q125" s="271">
        <f t="shared" si="16"/>
        <v>88.3992</v>
      </c>
      <c r="R125" s="271"/>
    </row>
    <row r="126" spans="1:18" s="50" customFormat="1" ht="27" customHeight="1">
      <c r="A126" s="277" t="s">
        <v>36</v>
      </c>
      <c r="B126" s="278" t="s">
        <v>317</v>
      </c>
      <c r="C126" s="270"/>
      <c r="D126" s="270"/>
      <c r="E126" s="270">
        <v>4798.663</v>
      </c>
      <c r="F126" s="57">
        <f t="shared" si="17"/>
        <v>4606</v>
      </c>
      <c r="G126" s="57">
        <f t="shared" si="18"/>
        <v>0</v>
      </c>
      <c r="H126" s="57">
        <f t="shared" si="19"/>
        <v>4606</v>
      </c>
      <c r="I126" s="57">
        <f t="shared" si="20"/>
        <v>4606</v>
      </c>
      <c r="J126" s="57"/>
      <c r="K126" s="57"/>
      <c r="L126" s="57"/>
      <c r="M126" s="57">
        <f aca="true" t="shared" si="22" ref="M126:M156">N126+O126</f>
        <v>4606</v>
      </c>
      <c r="N126" s="57">
        <v>4606</v>
      </c>
      <c r="O126" s="57"/>
      <c r="P126" s="271"/>
      <c r="Q126" s="271"/>
      <c r="R126" s="271">
        <f aca="true" t="shared" si="23" ref="R126:R157">H126/E126*100</f>
        <v>95.98506917447631</v>
      </c>
    </row>
    <row r="127" spans="1:18" s="50" customFormat="1" ht="27" customHeight="1">
      <c r="A127" s="277" t="s">
        <v>36</v>
      </c>
      <c r="B127" s="278" t="s">
        <v>318</v>
      </c>
      <c r="C127" s="270"/>
      <c r="D127" s="270"/>
      <c r="E127" s="270">
        <v>14425.54</v>
      </c>
      <c r="F127" s="57">
        <f t="shared" si="17"/>
        <v>14001</v>
      </c>
      <c r="G127" s="57">
        <f t="shared" si="18"/>
        <v>0</v>
      </c>
      <c r="H127" s="57">
        <f t="shared" si="19"/>
        <v>14001</v>
      </c>
      <c r="I127" s="57">
        <f t="shared" si="20"/>
        <v>14001</v>
      </c>
      <c r="J127" s="57"/>
      <c r="K127" s="57"/>
      <c r="L127" s="57"/>
      <c r="M127" s="57">
        <f t="shared" si="22"/>
        <v>14001</v>
      </c>
      <c r="N127" s="57">
        <v>14001</v>
      </c>
      <c r="O127" s="57"/>
      <c r="P127" s="271"/>
      <c r="Q127" s="271"/>
      <c r="R127" s="271">
        <f t="shared" si="23"/>
        <v>97.05702524827493</v>
      </c>
    </row>
    <row r="128" spans="1:18" s="50" customFormat="1" ht="27" customHeight="1">
      <c r="A128" s="277" t="s">
        <v>36</v>
      </c>
      <c r="B128" s="278" t="s">
        <v>319</v>
      </c>
      <c r="C128" s="270"/>
      <c r="D128" s="270"/>
      <c r="E128" s="270">
        <v>100</v>
      </c>
      <c r="F128" s="57">
        <f t="shared" si="17"/>
        <v>100</v>
      </c>
      <c r="G128" s="57">
        <f t="shared" si="18"/>
        <v>0</v>
      </c>
      <c r="H128" s="57">
        <f t="shared" si="19"/>
        <v>100</v>
      </c>
      <c r="I128" s="57">
        <f t="shared" si="20"/>
        <v>100</v>
      </c>
      <c r="J128" s="57"/>
      <c r="K128" s="57"/>
      <c r="L128" s="57"/>
      <c r="M128" s="57">
        <f t="shared" si="22"/>
        <v>100</v>
      </c>
      <c r="N128" s="57">
        <v>100</v>
      </c>
      <c r="O128" s="57"/>
      <c r="P128" s="271"/>
      <c r="Q128" s="271"/>
      <c r="R128" s="271">
        <f t="shared" si="23"/>
        <v>100</v>
      </c>
    </row>
    <row r="129" spans="1:18" s="50" customFormat="1" ht="27" customHeight="1">
      <c r="A129" s="277" t="s">
        <v>36</v>
      </c>
      <c r="B129" s="278" t="s">
        <v>320</v>
      </c>
      <c r="C129" s="270"/>
      <c r="D129" s="270"/>
      <c r="E129" s="270">
        <v>100</v>
      </c>
      <c r="F129" s="57">
        <f t="shared" si="17"/>
        <v>100</v>
      </c>
      <c r="G129" s="57">
        <f t="shared" si="18"/>
        <v>0</v>
      </c>
      <c r="H129" s="57">
        <f t="shared" si="19"/>
        <v>100</v>
      </c>
      <c r="I129" s="57">
        <f t="shared" si="20"/>
        <v>100</v>
      </c>
      <c r="J129" s="57"/>
      <c r="K129" s="57"/>
      <c r="L129" s="57"/>
      <c r="M129" s="57">
        <f t="shared" si="22"/>
        <v>100</v>
      </c>
      <c r="N129" s="57">
        <v>100</v>
      </c>
      <c r="O129" s="57"/>
      <c r="P129" s="271"/>
      <c r="Q129" s="271"/>
      <c r="R129" s="271">
        <f t="shared" si="23"/>
        <v>100</v>
      </c>
    </row>
    <row r="130" spans="1:18" s="50" customFormat="1" ht="27" customHeight="1">
      <c r="A130" s="277" t="s">
        <v>36</v>
      </c>
      <c r="B130" s="278" t="s">
        <v>321</v>
      </c>
      <c r="C130" s="270"/>
      <c r="D130" s="270"/>
      <c r="E130" s="270">
        <v>280</v>
      </c>
      <c r="F130" s="57">
        <f t="shared" si="17"/>
        <v>280</v>
      </c>
      <c r="G130" s="57">
        <f t="shared" si="18"/>
        <v>0</v>
      </c>
      <c r="H130" s="57">
        <f t="shared" si="19"/>
        <v>280</v>
      </c>
      <c r="I130" s="57">
        <f t="shared" si="20"/>
        <v>280</v>
      </c>
      <c r="J130" s="57"/>
      <c r="K130" s="57"/>
      <c r="L130" s="57"/>
      <c r="M130" s="57">
        <f t="shared" si="22"/>
        <v>280</v>
      </c>
      <c r="N130" s="57">
        <v>280</v>
      </c>
      <c r="O130" s="57"/>
      <c r="P130" s="271"/>
      <c r="Q130" s="271"/>
      <c r="R130" s="271">
        <f t="shared" si="23"/>
        <v>100</v>
      </c>
    </row>
    <row r="131" spans="1:18" s="50" customFormat="1" ht="27" customHeight="1">
      <c r="A131" s="277" t="s">
        <v>36</v>
      </c>
      <c r="B131" s="278" t="s">
        <v>322</v>
      </c>
      <c r="C131" s="270"/>
      <c r="D131" s="270"/>
      <c r="E131" s="270">
        <v>100</v>
      </c>
      <c r="F131" s="57">
        <f t="shared" si="17"/>
        <v>100</v>
      </c>
      <c r="G131" s="57">
        <f t="shared" si="18"/>
        <v>0</v>
      </c>
      <c r="H131" s="57">
        <f t="shared" si="19"/>
        <v>100</v>
      </c>
      <c r="I131" s="57">
        <f t="shared" si="20"/>
        <v>100</v>
      </c>
      <c r="J131" s="57"/>
      <c r="K131" s="57"/>
      <c r="L131" s="57"/>
      <c r="M131" s="57">
        <f t="shared" si="22"/>
        <v>100</v>
      </c>
      <c r="N131" s="57">
        <v>100</v>
      </c>
      <c r="O131" s="57"/>
      <c r="P131" s="271"/>
      <c r="Q131" s="271"/>
      <c r="R131" s="271">
        <f t="shared" si="23"/>
        <v>100</v>
      </c>
    </row>
    <row r="132" spans="1:18" s="50" customFormat="1" ht="27" customHeight="1">
      <c r="A132" s="277" t="s">
        <v>36</v>
      </c>
      <c r="B132" s="278" t="s">
        <v>323</v>
      </c>
      <c r="C132" s="270"/>
      <c r="D132" s="270"/>
      <c r="E132" s="270">
        <v>100</v>
      </c>
      <c r="F132" s="57">
        <f t="shared" si="17"/>
        <v>100</v>
      </c>
      <c r="G132" s="57">
        <f t="shared" si="18"/>
        <v>0</v>
      </c>
      <c r="H132" s="57">
        <f t="shared" si="19"/>
        <v>100</v>
      </c>
      <c r="I132" s="57">
        <f t="shared" si="20"/>
        <v>100</v>
      </c>
      <c r="J132" s="57"/>
      <c r="K132" s="57"/>
      <c r="L132" s="57"/>
      <c r="M132" s="57">
        <f t="shared" si="22"/>
        <v>100</v>
      </c>
      <c r="N132" s="57">
        <v>100</v>
      </c>
      <c r="O132" s="57"/>
      <c r="P132" s="271"/>
      <c r="Q132" s="271"/>
      <c r="R132" s="271">
        <f t="shared" si="23"/>
        <v>100</v>
      </c>
    </row>
    <row r="133" spans="1:18" s="50" customFormat="1" ht="27" customHeight="1">
      <c r="A133" s="277" t="s">
        <v>36</v>
      </c>
      <c r="B133" s="278" t="s">
        <v>324</v>
      </c>
      <c r="C133" s="270"/>
      <c r="D133" s="270"/>
      <c r="E133" s="270">
        <v>100</v>
      </c>
      <c r="F133" s="57">
        <f t="shared" si="17"/>
        <v>100</v>
      </c>
      <c r="G133" s="57">
        <f t="shared" si="18"/>
        <v>0</v>
      </c>
      <c r="H133" s="57">
        <f t="shared" si="19"/>
        <v>100</v>
      </c>
      <c r="I133" s="57">
        <f t="shared" si="20"/>
        <v>100</v>
      </c>
      <c r="J133" s="57"/>
      <c r="K133" s="57"/>
      <c r="L133" s="57"/>
      <c r="M133" s="57">
        <f t="shared" si="22"/>
        <v>100</v>
      </c>
      <c r="N133" s="57">
        <v>100</v>
      </c>
      <c r="O133" s="57"/>
      <c r="P133" s="271"/>
      <c r="Q133" s="271"/>
      <c r="R133" s="271">
        <f t="shared" si="23"/>
        <v>100</v>
      </c>
    </row>
    <row r="134" spans="1:18" s="50" customFormat="1" ht="27" customHeight="1">
      <c r="A134" s="277" t="s">
        <v>36</v>
      </c>
      <c r="B134" s="278" t="s">
        <v>325</v>
      </c>
      <c r="C134" s="270"/>
      <c r="D134" s="270"/>
      <c r="E134" s="270">
        <v>200</v>
      </c>
      <c r="F134" s="57">
        <f t="shared" si="17"/>
        <v>200</v>
      </c>
      <c r="G134" s="57">
        <f t="shared" si="18"/>
        <v>0</v>
      </c>
      <c r="H134" s="57">
        <f t="shared" si="19"/>
        <v>200</v>
      </c>
      <c r="I134" s="57">
        <f t="shared" si="20"/>
        <v>200</v>
      </c>
      <c r="J134" s="57"/>
      <c r="K134" s="57"/>
      <c r="L134" s="57"/>
      <c r="M134" s="57">
        <f t="shared" si="22"/>
        <v>200</v>
      </c>
      <c r="N134" s="57">
        <v>200</v>
      </c>
      <c r="O134" s="57"/>
      <c r="P134" s="271"/>
      <c r="Q134" s="271"/>
      <c r="R134" s="271">
        <f t="shared" si="23"/>
        <v>100</v>
      </c>
    </row>
    <row r="135" spans="1:18" s="50" customFormat="1" ht="27" customHeight="1">
      <c r="A135" s="277" t="s">
        <v>36</v>
      </c>
      <c r="B135" s="278" t="s">
        <v>326</v>
      </c>
      <c r="C135" s="270"/>
      <c r="D135" s="270"/>
      <c r="E135" s="270">
        <v>1150</v>
      </c>
      <c r="F135" s="57">
        <f t="shared" si="17"/>
        <v>1150</v>
      </c>
      <c r="G135" s="57">
        <f t="shared" si="18"/>
        <v>0</v>
      </c>
      <c r="H135" s="57">
        <f t="shared" si="19"/>
        <v>1150</v>
      </c>
      <c r="I135" s="57">
        <f t="shared" si="20"/>
        <v>1150</v>
      </c>
      <c r="J135" s="57"/>
      <c r="K135" s="57"/>
      <c r="L135" s="57"/>
      <c r="M135" s="57">
        <f t="shared" si="22"/>
        <v>1150</v>
      </c>
      <c r="N135" s="57">
        <v>1150</v>
      </c>
      <c r="O135" s="57"/>
      <c r="P135" s="271"/>
      <c r="Q135" s="271"/>
      <c r="R135" s="271">
        <f t="shared" si="23"/>
        <v>100</v>
      </c>
    </row>
    <row r="136" spans="1:18" s="50" customFormat="1" ht="27" customHeight="1">
      <c r="A136" s="277" t="s">
        <v>36</v>
      </c>
      <c r="B136" s="278" t="s">
        <v>327</v>
      </c>
      <c r="C136" s="270"/>
      <c r="D136" s="270"/>
      <c r="E136" s="270">
        <v>2220</v>
      </c>
      <c r="F136" s="57">
        <f t="shared" si="17"/>
        <v>1987</v>
      </c>
      <c r="G136" s="57">
        <f t="shared" si="18"/>
        <v>0</v>
      </c>
      <c r="H136" s="57">
        <f t="shared" si="19"/>
        <v>1987</v>
      </c>
      <c r="I136" s="57">
        <f t="shared" si="20"/>
        <v>1987</v>
      </c>
      <c r="J136" s="57"/>
      <c r="K136" s="57"/>
      <c r="L136" s="57"/>
      <c r="M136" s="57">
        <f t="shared" si="22"/>
        <v>1987</v>
      </c>
      <c r="N136" s="57">
        <v>1987</v>
      </c>
      <c r="O136" s="57"/>
      <c r="P136" s="271"/>
      <c r="Q136" s="271"/>
      <c r="R136" s="271">
        <f t="shared" si="23"/>
        <v>89.5045045045045</v>
      </c>
    </row>
    <row r="137" spans="1:18" s="50" customFormat="1" ht="27" customHeight="1">
      <c r="A137" s="277" t="s">
        <v>36</v>
      </c>
      <c r="B137" s="278" t="s">
        <v>328</v>
      </c>
      <c r="C137" s="270"/>
      <c r="D137" s="270"/>
      <c r="E137" s="270">
        <v>153</v>
      </c>
      <c r="F137" s="57">
        <f t="shared" si="17"/>
        <v>153</v>
      </c>
      <c r="G137" s="57">
        <f t="shared" si="18"/>
        <v>0</v>
      </c>
      <c r="H137" s="57">
        <f t="shared" si="19"/>
        <v>153</v>
      </c>
      <c r="I137" s="57">
        <f t="shared" si="20"/>
        <v>153</v>
      </c>
      <c r="J137" s="57"/>
      <c r="K137" s="57"/>
      <c r="L137" s="57"/>
      <c r="M137" s="57">
        <f t="shared" si="22"/>
        <v>153</v>
      </c>
      <c r="N137" s="57">
        <v>153</v>
      </c>
      <c r="O137" s="57"/>
      <c r="P137" s="271"/>
      <c r="Q137" s="271"/>
      <c r="R137" s="271">
        <f t="shared" si="23"/>
        <v>100</v>
      </c>
    </row>
    <row r="138" spans="1:18" s="50" customFormat="1" ht="27" customHeight="1">
      <c r="A138" s="277" t="s">
        <v>36</v>
      </c>
      <c r="B138" s="278" t="s">
        <v>329</v>
      </c>
      <c r="C138" s="270"/>
      <c r="D138" s="270"/>
      <c r="E138" s="270">
        <v>300</v>
      </c>
      <c r="F138" s="57">
        <f t="shared" si="17"/>
        <v>300</v>
      </c>
      <c r="G138" s="57">
        <f t="shared" si="18"/>
        <v>0</v>
      </c>
      <c r="H138" s="57">
        <f t="shared" si="19"/>
        <v>300</v>
      </c>
      <c r="I138" s="57">
        <f t="shared" si="20"/>
        <v>300</v>
      </c>
      <c r="J138" s="57"/>
      <c r="K138" s="57"/>
      <c r="L138" s="57"/>
      <c r="M138" s="57">
        <f t="shared" si="22"/>
        <v>300</v>
      </c>
      <c r="N138" s="57">
        <v>300</v>
      </c>
      <c r="O138" s="57"/>
      <c r="P138" s="271"/>
      <c r="Q138" s="271"/>
      <c r="R138" s="271">
        <f t="shared" si="23"/>
        <v>100</v>
      </c>
    </row>
    <row r="139" spans="1:18" s="50" customFormat="1" ht="27" customHeight="1">
      <c r="A139" s="277" t="s">
        <v>36</v>
      </c>
      <c r="B139" s="278" t="s">
        <v>330</v>
      </c>
      <c r="C139" s="270"/>
      <c r="D139" s="270"/>
      <c r="E139" s="270">
        <v>450</v>
      </c>
      <c r="F139" s="57">
        <f t="shared" si="17"/>
        <v>450</v>
      </c>
      <c r="G139" s="57">
        <f t="shared" si="18"/>
        <v>0</v>
      </c>
      <c r="H139" s="57">
        <f t="shared" si="19"/>
        <v>450</v>
      </c>
      <c r="I139" s="57">
        <f t="shared" si="20"/>
        <v>450</v>
      </c>
      <c r="J139" s="57"/>
      <c r="K139" s="57"/>
      <c r="L139" s="57"/>
      <c r="M139" s="57">
        <f t="shared" si="22"/>
        <v>450</v>
      </c>
      <c r="N139" s="57">
        <v>450</v>
      </c>
      <c r="O139" s="57"/>
      <c r="P139" s="271"/>
      <c r="Q139" s="271"/>
      <c r="R139" s="271">
        <f t="shared" si="23"/>
        <v>100</v>
      </c>
    </row>
    <row r="140" spans="1:18" s="50" customFormat="1" ht="27" customHeight="1">
      <c r="A140" s="277" t="s">
        <v>36</v>
      </c>
      <c r="B140" s="278" t="s">
        <v>331</v>
      </c>
      <c r="C140" s="270"/>
      <c r="D140" s="270"/>
      <c r="E140" s="270">
        <v>2210</v>
      </c>
      <c r="F140" s="57">
        <f t="shared" si="17"/>
        <v>2134.78</v>
      </c>
      <c r="G140" s="57">
        <f t="shared" si="18"/>
        <v>0</v>
      </c>
      <c r="H140" s="57">
        <f t="shared" si="19"/>
        <v>2134.78</v>
      </c>
      <c r="I140" s="57">
        <f t="shared" si="20"/>
        <v>2134.78</v>
      </c>
      <c r="J140" s="57"/>
      <c r="K140" s="57"/>
      <c r="L140" s="57"/>
      <c r="M140" s="57">
        <f t="shared" si="22"/>
        <v>2134.78</v>
      </c>
      <c r="N140" s="57">
        <v>2134.78</v>
      </c>
      <c r="O140" s="57"/>
      <c r="P140" s="271"/>
      <c r="Q140" s="271"/>
      <c r="R140" s="271">
        <f t="shared" si="23"/>
        <v>96.59638009049775</v>
      </c>
    </row>
    <row r="141" spans="1:18" s="50" customFormat="1" ht="27" customHeight="1">
      <c r="A141" s="277" t="s">
        <v>36</v>
      </c>
      <c r="B141" s="278" t="s">
        <v>332</v>
      </c>
      <c r="C141" s="270"/>
      <c r="D141" s="270"/>
      <c r="E141" s="270">
        <v>590</v>
      </c>
      <c r="F141" s="57">
        <f t="shared" si="17"/>
        <v>590</v>
      </c>
      <c r="G141" s="57">
        <f t="shared" si="18"/>
        <v>0</v>
      </c>
      <c r="H141" s="57">
        <f t="shared" si="19"/>
        <v>590</v>
      </c>
      <c r="I141" s="57">
        <f t="shared" si="20"/>
        <v>590</v>
      </c>
      <c r="J141" s="57"/>
      <c r="K141" s="57"/>
      <c r="L141" s="57"/>
      <c r="M141" s="57">
        <f t="shared" si="22"/>
        <v>590</v>
      </c>
      <c r="N141" s="57">
        <v>590</v>
      </c>
      <c r="O141" s="57"/>
      <c r="P141" s="271"/>
      <c r="Q141" s="271"/>
      <c r="R141" s="271">
        <f t="shared" si="23"/>
        <v>100</v>
      </c>
    </row>
    <row r="142" spans="1:18" s="50" customFormat="1" ht="27" customHeight="1">
      <c r="A142" s="277" t="s">
        <v>36</v>
      </c>
      <c r="B142" s="278" t="s">
        <v>333</v>
      </c>
      <c r="C142" s="270"/>
      <c r="D142" s="270"/>
      <c r="E142" s="270">
        <v>1909.815</v>
      </c>
      <c r="F142" s="57">
        <f t="shared" si="17"/>
        <v>1887.81</v>
      </c>
      <c r="G142" s="57">
        <f t="shared" si="18"/>
        <v>0</v>
      </c>
      <c r="H142" s="57">
        <f t="shared" si="19"/>
        <v>1887.81</v>
      </c>
      <c r="I142" s="57">
        <f t="shared" si="20"/>
        <v>1887.81</v>
      </c>
      <c r="J142" s="57"/>
      <c r="K142" s="57"/>
      <c r="L142" s="57"/>
      <c r="M142" s="57">
        <f t="shared" si="22"/>
        <v>1887.81</v>
      </c>
      <c r="N142" s="57">
        <v>1887.81</v>
      </c>
      <c r="O142" s="57"/>
      <c r="P142" s="271"/>
      <c r="Q142" s="271"/>
      <c r="R142" s="271">
        <f t="shared" si="23"/>
        <v>98.8477941580729</v>
      </c>
    </row>
    <row r="143" spans="1:18" s="50" customFormat="1" ht="27" customHeight="1">
      <c r="A143" s="277" t="s">
        <v>36</v>
      </c>
      <c r="B143" s="278" t="s">
        <v>334</v>
      </c>
      <c r="C143" s="270"/>
      <c r="D143" s="270"/>
      <c r="E143" s="270">
        <v>1470</v>
      </c>
      <c r="F143" s="57">
        <f t="shared" si="17"/>
        <v>1470</v>
      </c>
      <c r="G143" s="57">
        <f t="shared" si="18"/>
        <v>0</v>
      </c>
      <c r="H143" s="57">
        <f t="shared" si="19"/>
        <v>1470</v>
      </c>
      <c r="I143" s="57">
        <f t="shared" si="20"/>
        <v>1470</v>
      </c>
      <c r="J143" s="57"/>
      <c r="K143" s="57"/>
      <c r="L143" s="57"/>
      <c r="M143" s="57">
        <f t="shared" si="22"/>
        <v>1470</v>
      </c>
      <c r="N143" s="57">
        <v>1470</v>
      </c>
      <c r="O143" s="57"/>
      <c r="P143" s="271"/>
      <c r="Q143" s="271"/>
      <c r="R143" s="271">
        <f t="shared" si="23"/>
        <v>100</v>
      </c>
    </row>
    <row r="144" spans="1:18" s="50" customFormat="1" ht="27" customHeight="1">
      <c r="A144" s="277" t="s">
        <v>36</v>
      </c>
      <c r="B144" s="278" t="s">
        <v>335</v>
      </c>
      <c r="C144" s="270"/>
      <c r="D144" s="270"/>
      <c r="E144" s="270">
        <v>3965</v>
      </c>
      <c r="F144" s="57">
        <f t="shared" si="17"/>
        <v>3954</v>
      </c>
      <c r="G144" s="57">
        <f t="shared" si="18"/>
        <v>0</v>
      </c>
      <c r="H144" s="57">
        <f t="shared" si="19"/>
        <v>3954</v>
      </c>
      <c r="I144" s="57">
        <f t="shared" si="20"/>
        <v>3954</v>
      </c>
      <c r="J144" s="57"/>
      <c r="K144" s="57"/>
      <c r="L144" s="57"/>
      <c r="M144" s="57">
        <f t="shared" si="22"/>
        <v>3954</v>
      </c>
      <c r="N144" s="57">
        <v>3954</v>
      </c>
      <c r="O144" s="57"/>
      <c r="P144" s="271"/>
      <c r="Q144" s="271"/>
      <c r="R144" s="271">
        <f t="shared" si="23"/>
        <v>99.72257250945775</v>
      </c>
    </row>
    <row r="145" spans="1:18" s="50" customFormat="1" ht="27" customHeight="1">
      <c r="A145" s="277" t="s">
        <v>36</v>
      </c>
      <c r="B145" s="278" t="s">
        <v>336</v>
      </c>
      <c r="C145" s="270"/>
      <c r="D145" s="270"/>
      <c r="E145" s="270">
        <v>180</v>
      </c>
      <c r="F145" s="57">
        <f t="shared" si="17"/>
        <v>180</v>
      </c>
      <c r="G145" s="57">
        <f t="shared" si="18"/>
        <v>0</v>
      </c>
      <c r="H145" s="57">
        <f t="shared" si="19"/>
        <v>180</v>
      </c>
      <c r="I145" s="57">
        <f t="shared" si="20"/>
        <v>180</v>
      </c>
      <c r="J145" s="57"/>
      <c r="K145" s="57"/>
      <c r="L145" s="57"/>
      <c r="M145" s="57">
        <f t="shared" si="22"/>
        <v>180</v>
      </c>
      <c r="N145" s="57">
        <v>180</v>
      </c>
      <c r="O145" s="57"/>
      <c r="P145" s="271"/>
      <c r="Q145" s="271"/>
      <c r="R145" s="271">
        <f t="shared" si="23"/>
        <v>100</v>
      </c>
    </row>
    <row r="146" spans="1:18" s="50" customFormat="1" ht="27" customHeight="1">
      <c r="A146" s="277" t="s">
        <v>36</v>
      </c>
      <c r="B146" s="278" t="s">
        <v>337</v>
      </c>
      <c r="C146" s="270"/>
      <c r="D146" s="270"/>
      <c r="E146" s="270">
        <v>1340</v>
      </c>
      <c r="F146" s="57">
        <f t="shared" si="17"/>
        <v>1340</v>
      </c>
      <c r="G146" s="57">
        <f t="shared" si="18"/>
        <v>0</v>
      </c>
      <c r="H146" s="57">
        <f t="shared" si="19"/>
        <v>1340</v>
      </c>
      <c r="I146" s="57">
        <f t="shared" si="20"/>
        <v>1340</v>
      </c>
      <c r="J146" s="57"/>
      <c r="K146" s="57"/>
      <c r="L146" s="57"/>
      <c r="M146" s="57">
        <f t="shared" si="22"/>
        <v>1340</v>
      </c>
      <c r="N146" s="57">
        <v>1340</v>
      </c>
      <c r="O146" s="57"/>
      <c r="P146" s="271"/>
      <c r="Q146" s="271"/>
      <c r="R146" s="271">
        <f t="shared" si="23"/>
        <v>100</v>
      </c>
    </row>
    <row r="147" spans="1:18" s="50" customFormat="1" ht="27" customHeight="1">
      <c r="A147" s="277" t="s">
        <v>36</v>
      </c>
      <c r="B147" s="278" t="s">
        <v>338</v>
      </c>
      <c r="C147" s="270"/>
      <c r="D147" s="270"/>
      <c r="E147" s="270">
        <v>2572.34</v>
      </c>
      <c r="F147" s="57">
        <f t="shared" si="17"/>
        <v>2525.686</v>
      </c>
      <c r="G147" s="57">
        <f t="shared" si="18"/>
        <v>0</v>
      </c>
      <c r="H147" s="57">
        <f t="shared" si="19"/>
        <v>2525.686</v>
      </c>
      <c r="I147" s="57">
        <f t="shared" si="20"/>
        <v>2525.686</v>
      </c>
      <c r="J147" s="57"/>
      <c r="K147" s="57"/>
      <c r="L147" s="57"/>
      <c r="M147" s="57">
        <f t="shared" si="22"/>
        <v>2525.686</v>
      </c>
      <c r="N147" s="57">
        <v>2525.686</v>
      </c>
      <c r="O147" s="57"/>
      <c r="P147" s="271"/>
      <c r="Q147" s="271"/>
      <c r="R147" s="271">
        <f t="shared" si="23"/>
        <v>98.18632062635577</v>
      </c>
    </row>
    <row r="148" spans="1:18" s="50" customFormat="1" ht="27" customHeight="1">
      <c r="A148" s="277" t="s">
        <v>36</v>
      </c>
      <c r="B148" s="278" t="s">
        <v>339</v>
      </c>
      <c r="C148" s="270"/>
      <c r="D148" s="270"/>
      <c r="E148" s="270">
        <v>800</v>
      </c>
      <c r="F148" s="57">
        <f t="shared" si="17"/>
        <v>800</v>
      </c>
      <c r="G148" s="57">
        <f t="shared" si="18"/>
        <v>0</v>
      </c>
      <c r="H148" s="57">
        <f t="shared" si="19"/>
        <v>800</v>
      </c>
      <c r="I148" s="57">
        <f t="shared" si="20"/>
        <v>800</v>
      </c>
      <c r="J148" s="57"/>
      <c r="K148" s="57"/>
      <c r="L148" s="57"/>
      <c r="M148" s="57">
        <f t="shared" si="22"/>
        <v>800</v>
      </c>
      <c r="N148" s="57">
        <v>800</v>
      </c>
      <c r="O148" s="57"/>
      <c r="P148" s="271"/>
      <c r="Q148" s="271"/>
      <c r="R148" s="271">
        <f t="shared" si="23"/>
        <v>100</v>
      </c>
    </row>
    <row r="149" spans="1:18" s="50" customFormat="1" ht="27" customHeight="1">
      <c r="A149" s="277" t="s">
        <v>36</v>
      </c>
      <c r="B149" s="278" t="s">
        <v>340</v>
      </c>
      <c r="C149" s="270"/>
      <c r="D149" s="270"/>
      <c r="E149" s="270">
        <v>450</v>
      </c>
      <c r="F149" s="57">
        <f t="shared" si="17"/>
        <v>448.5</v>
      </c>
      <c r="G149" s="57">
        <f t="shared" si="18"/>
        <v>0</v>
      </c>
      <c r="H149" s="57">
        <f t="shared" si="19"/>
        <v>448.5</v>
      </c>
      <c r="I149" s="57">
        <f t="shared" si="20"/>
        <v>448.5</v>
      </c>
      <c r="J149" s="57"/>
      <c r="K149" s="57"/>
      <c r="L149" s="57"/>
      <c r="M149" s="57">
        <f t="shared" si="22"/>
        <v>448.5</v>
      </c>
      <c r="N149" s="57">
        <v>448.5</v>
      </c>
      <c r="O149" s="57"/>
      <c r="P149" s="271"/>
      <c r="Q149" s="271"/>
      <c r="R149" s="271">
        <f t="shared" si="23"/>
        <v>99.66666666666667</v>
      </c>
    </row>
    <row r="150" spans="1:18" s="50" customFormat="1" ht="27" customHeight="1">
      <c r="A150" s="277" t="s">
        <v>36</v>
      </c>
      <c r="B150" s="278" t="s">
        <v>341</v>
      </c>
      <c r="C150" s="270"/>
      <c r="D150" s="270"/>
      <c r="E150" s="270">
        <v>220</v>
      </c>
      <c r="F150" s="57">
        <f t="shared" si="17"/>
        <v>220</v>
      </c>
      <c r="G150" s="57">
        <f t="shared" si="18"/>
        <v>0</v>
      </c>
      <c r="H150" s="57">
        <f t="shared" si="19"/>
        <v>220</v>
      </c>
      <c r="I150" s="57">
        <f t="shared" si="20"/>
        <v>220</v>
      </c>
      <c r="J150" s="57"/>
      <c r="K150" s="57"/>
      <c r="L150" s="57"/>
      <c r="M150" s="57">
        <f t="shared" si="22"/>
        <v>220</v>
      </c>
      <c r="N150" s="57">
        <v>220</v>
      </c>
      <c r="O150" s="57"/>
      <c r="P150" s="271"/>
      <c r="Q150" s="271"/>
      <c r="R150" s="271">
        <f t="shared" si="23"/>
        <v>100</v>
      </c>
    </row>
    <row r="151" spans="1:18" s="50" customFormat="1" ht="27" customHeight="1">
      <c r="A151" s="277" t="s">
        <v>36</v>
      </c>
      <c r="B151" s="278" t="s">
        <v>342</v>
      </c>
      <c r="C151" s="270"/>
      <c r="D151" s="270"/>
      <c r="E151" s="270">
        <v>998.38</v>
      </c>
      <c r="F151" s="57">
        <f t="shared" si="17"/>
        <v>968.804</v>
      </c>
      <c r="G151" s="57">
        <f t="shared" si="18"/>
        <v>0</v>
      </c>
      <c r="H151" s="57">
        <f t="shared" si="19"/>
        <v>968.804</v>
      </c>
      <c r="I151" s="57">
        <f t="shared" si="20"/>
        <v>968.804</v>
      </c>
      <c r="J151" s="57"/>
      <c r="K151" s="57"/>
      <c r="L151" s="57"/>
      <c r="M151" s="57">
        <f t="shared" si="22"/>
        <v>968.804</v>
      </c>
      <c r="N151" s="57">
        <v>968.804</v>
      </c>
      <c r="O151" s="57"/>
      <c r="P151" s="271"/>
      <c r="Q151" s="271"/>
      <c r="R151" s="271">
        <f t="shared" si="23"/>
        <v>97.03760091347984</v>
      </c>
    </row>
    <row r="152" spans="1:18" s="50" customFormat="1" ht="27" customHeight="1">
      <c r="A152" s="277" t="s">
        <v>36</v>
      </c>
      <c r="B152" s="278" t="s">
        <v>343</v>
      </c>
      <c r="C152" s="270"/>
      <c r="D152" s="270"/>
      <c r="E152" s="270">
        <v>1099.273</v>
      </c>
      <c r="F152" s="57">
        <f t="shared" si="17"/>
        <v>1075.989</v>
      </c>
      <c r="G152" s="57">
        <f t="shared" si="18"/>
        <v>0</v>
      </c>
      <c r="H152" s="57">
        <f t="shared" si="19"/>
        <v>1075.989</v>
      </c>
      <c r="I152" s="57">
        <f t="shared" si="20"/>
        <v>1075.989</v>
      </c>
      <c r="J152" s="57"/>
      <c r="K152" s="57"/>
      <c r="L152" s="57"/>
      <c r="M152" s="57">
        <f t="shared" si="22"/>
        <v>1075.989</v>
      </c>
      <c r="N152" s="57">
        <v>1075.989</v>
      </c>
      <c r="O152" s="57"/>
      <c r="P152" s="271"/>
      <c r="Q152" s="271"/>
      <c r="R152" s="271">
        <f t="shared" si="23"/>
        <v>97.88187283777552</v>
      </c>
    </row>
    <row r="153" spans="1:18" s="50" customFormat="1" ht="27" customHeight="1">
      <c r="A153" s="277" t="s">
        <v>36</v>
      </c>
      <c r="B153" s="278" t="s">
        <v>344</v>
      </c>
      <c r="C153" s="270"/>
      <c r="D153" s="270"/>
      <c r="E153" s="270">
        <v>1198.9</v>
      </c>
      <c r="F153" s="57">
        <f t="shared" si="17"/>
        <v>499.212</v>
      </c>
      <c r="G153" s="57">
        <f t="shared" si="18"/>
        <v>0</v>
      </c>
      <c r="H153" s="57">
        <f t="shared" si="19"/>
        <v>499.212</v>
      </c>
      <c r="I153" s="57">
        <f t="shared" si="20"/>
        <v>499.212</v>
      </c>
      <c r="J153" s="57"/>
      <c r="K153" s="57"/>
      <c r="L153" s="57"/>
      <c r="M153" s="57">
        <f t="shared" si="22"/>
        <v>499.212</v>
      </c>
      <c r="N153" s="57">
        <v>499.212</v>
      </c>
      <c r="O153" s="57"/>
      <c r="P153" s="271"/>
      <c r="Q153" s="271"/>
      <c r="R153" s="271">
        <f t="shared" si="23"/>
        <v>41.63916923846859</v>
      </c>
    </row>
    <row r="154" spans="1:18" s="50" customFormat="1" ht="27" customHeight="1">
      <c r="A154" s="277" t="s">
        <v>36</v>
      </c>
      <c r="B154" s="278" t="s">
        <v>345</v>
      </c>
      <c r="C154" s="270"/>
      <c r="D154" s="270"/>
      <c r="E154" s="270">
        <v>560.5250000000001</v>
      </c>
      <c r="F154" s="57">
        <f t="shared" si="17"/>
        <v>482.809</v>
      </c>
      <c r="G154" s="57">
        <f t="shared" si="18"/>
        <v>0</v>
      </c>
      <c r="H154" s="57">
        <f t="shared" si="19"/>
        <v>482.809</v>
      </c>
      <c r="I154" s="57">
        <f t="shared" si="20"/>
        <v>482.809</v>
      </c>
      <c r="J154" s="57"/>
      <c r="K154" s="57"/>
      <c r="L154" s="57"/>
      <c r="M154" s="57">
        <f t="shared" si="22"/>
        <v>482.809</v>
      </c>
      <c r="N154" s="57">
        <v>482.809</v>
      </c>
      <c r="O154" s="57"/>
      <c r="P154" s="271"/>
      <c r="Q154" s="271"/>
      <c r="R154" s="271">
        <f t="shared" si="23"/>
        <v>86.13514116230319</v>
      </c>
    </row>
    <row r="155" spans="1:18" s="50" customFormat="1" ht="27" customHeight="1">
      <c r="A155" s="277" t="s">
        <v>36</v>
      </c>
      <c r="B155" s="278" t="s">
        <v>346</v>
      </c>
      <c r="C155" s="270"/>
      <c r="D155" s="270"/>
      <c r="E155" s="270">
        <v>1052.152</v>
      </c>
      <c r="F155" s="57">
        <f t="shared" si="17"/>
        <v>1021.613</v>
      </c>
      <c r="G155" s="57">
        <f t="shared" si="18"/>
        <v>0</v>
      </c>
      <c r="H155" s="57">
        <f t="shared" si="19"/>
        <v>1021.613</v>
      </c>
      <c r="I155" s="57">
        <f t="shared" si="20"/>
        <v>1021.613</v>
      </c>
      <c r="J155" s="57"/>
      <c r="K155" s="57"/>
      <c r="L155" s="57"/>
      <c r="M155" s="57">
        <f t="shared" si="22"/>
        <v>1021.613</v>
      </c>
      <c r="N155" s="57">
        <v>1021.613</v>
      </c>
      <c r="O155" s="57"/>
      <c r="P155" s="271"/>
      <c r="Q155" s="271"/>
      <c r="R155" s="271">
        <f t="shared" si="23"/>
        <v>97.09747260852043</v>
      </c>
    </row>
    <row r="156" spans="1:18" s="50" customFormat="1" ht="27" customHeight="1">
      <c r="A156" s="277" t="s">
        <v>36</v>
      </c>
      <c r="B156" s="278" t="s">
        <v>347</v>
      </c>
      <c r="C156" s="270"/>
      <c r="D156" s="270"/>
      <c r="E156" s="270">
        <v>1143.125</v>
      </c>
      <c r="F156" s="57">
        <f t="shared" si="17"/>
        <v>747.102</v>
      </c>
      <c r="G156" s="57">
        <f t="shared" si="18"/>
        <v>0</v>
      </c>
      <c r="H156" s="57">
        <f t="shared" si="19"/>
        <v>747.102</v>
      </c>
      <c r="I156" s="57">
        <f t="shared" si="20"/>
        <v>747.102</v>
      </c>
      <c r="J156" s="57"/>
      <c r="K156" s="57"/>
      <c r="L156" s="57"/>
      <c r="M156" s="57">
        <f t="shared" si="22"/>
        <v>747.102</v>
      </c>
      <c r="N156" s="57">
        <v>747.102</v>
      </c>
      <c r="O156" s="57"/>
      <c r="P156" s="271"/>
      <c r="Q156" s="271"/>
      <c r="R156" s="271">
        <f t="shared" si="23"/>
        <v>65.35610716238381</v>
      </c>
    </row>
    <row r="157" spans="1:18" s="50" customFormat="1" ht="27" customHeight="1">
      <c r="A157" s="172">
        <v>2</v>
      </c>
      <c r="B157" s="268" t="s">
        <v>188</v>
      </c>
      <c r="C157" s="270">
        <f>D157+E157</f>
        <v>641053.287</v>
      </c>
      <c r="D157" s="270">
        <f>565560-D56</f>
        <v>532790</v>
      </c>
      <c r="E157" s="270">
        <f>154500-E56</f>
        <v>108263.28700000001</v>
      </c>
      <c r="F157" s="57">
        <f t="shared" si="17"/>
        <v>634963</v>
      </c>
      <c r="G157" s="57">
        <f>J157</f>
        <v>530643</v>
      </c>
      <c r="H157" s="57">
        <f t="shared" si="19"/>
        <v>104320</v>
      </c>
      <c r="I157" s="57"/>
      <c r="J157" s="57">
        <f>K157+L157</f>
        <v>530643</v>
      </c>
      <c r="K157" s="57">
        <v>530643</v>
      </c>
      <c r="L157" s="57"/>
      <c r="M157" s="57">
        <f>N157+O157</f>
        <v>104320</v>
      </c>
      <c r="N157" s="57">
        <v>104320</v>
      </c>
      <c r="O157" s="57"/>
      <c r="P157" s="271">
        <f aca="true" t="shared" si="24" ref="P157:Q157">F157/C157*100</f>
        <v>99.04995620122294</v>
      </c>
      <c r="Q157" s="271">
        <f t="shared" si="24"/>
        <v>99.59702697122694</v>
      </c>
      <c r="R157" s="271">
        <f t="shared" si="23"/>
        <v>96.3576877173515</v>
      </c>
    </row>
    <row r="158" spans="1:18" s="50" customFormat="1" ht="27" customHeight="1">
      <c r="A158" s="261" t="s">
        <v>177</v>
      </c>
      <c r="B158" s="279" t="s">
        <v>177</v>
      </c>
      <c r="C158" s="279"/>
      <c r="D158" s="279"/>
      <c r="E158" s="279"/>
      <c r="F158" s="66"/>
      <c r="G158" s="66"/>
      <c r="H158" s="66"/>
      <c r="I158" s="66"/>
      <c r="J158" s="66"/>
      <c r="K158" s="66"/>
      <c r="L158" s="66"/>
      <c r="M158" s="66"/>
      <c r="N158" s="66"/>
      <c r="O158" s="66"/>
      <c r="P158" s="279"/>
      <c r="Q158" s="279"/>
      <c r="R158" s="279"/>
    </row>
    <row r="159" spans="1:18" ht="18.75">
      <c r="A159" s="50"/>
      <c r="B159" s="50"/>
      <c r="C159" s="50"/>
      <c r="D159" s="50"/>
      <c r="E159" s="50"/>
      <c r="F159" s="50"/>
      <c r="G159" s="50"/>
      <c r="H159" s="50"/>
      <c r="I159" s="50"/>
      <c r="J159" s="50"/>
      <c r="K159" s="50"/>
      <c r="L159" s="50"/>
      <c r="M159" s="50"/>
      <c r="N159" s="50"/>
      <c r="O159" s="50"/>
      <c r="P159" s="50"/>
      <c r="Q159" s="50"/>
      <c r="R159" s="50"/>
    </row>
    <row r="160" spans="1:18" ht="18.75">
      <c r="A160" s="50"/>
      <c r="B160" s="50"/>
      <c r="C160" s="50"/>
      <c r="D160" s="50"/>
      <c r="E160" s="50"/>
      <c r="F160" s="50"/>
      <c r="G160" s="50"/>
      <c r="H160" s="50"/>
      <c r="I160" s="50"/>
      <c r="J160" s="50"/>
      <c r="K160" s="50"/>
      <c r="L160" s="50"/>
      <c r="M160" s="50"/>
      <c r="N160" s="50"/>
      <c r="O160" s="50"/>
      <c r="P160" s="50"/>
      <c r="Q160" s="50"/>
      <c r="R160" s="50"/>
    </row>
    <row r="161" spans="1:18" ht="18.75">
      <c r="A161" s="50"/>
      <c r="B161" s="50"/>
      <c r="C161" s="50"/>
      <c r="D161" s="50"/>
      <c r="E161" s="50"/>
      <c r="F161" s="50"/>
      <c r="G161" s="50"/>
      <c r="H161" s="50"/>
      <c r="I161" s="50"/>
      <c r="J161" s="50"/>
      <c r="K161" s="50"/>
      <c r="L161" s="50"/>
      <c r="M161" s="50"/>
      <c r="N161" s="50"/>
      <c r="O161" s="50"/>
      <c r="P161" s="50"/>
      <c r="Q161" s="50"/>
      <c r="R161" s="50"/>
    </row>
    <row r="162" spans="1:18" ht="18.75">
      <c r="A162" s="50"/>
      <c r="B162" s="50"/>
      <c r="C162" s="50"/>
      <c r="D162" s="50"/>
      <c r="E162" s="50"/>
      <c r="F162" s="50"/>
      <c r="G162" s="50"/>
      <c r="H162" s="50"/>
      <c r="I162" s="50"/>
      <c r="J162" s="50"/>
      <c r="K162" s="50"/>
      <c r="L162" s="50"/>
      <c r="M162" s="50"/>
      <c r="N162" s="50"/>
      <c r="O162" s="50"/>
      <c r="P162" s="50"/>
      <c r="Q162" s="50"/>
      <c r="R162" s="50"/>
    </row>
    <row r="163" spans="1:18" ht="18.75">
      <c r="A163" s="50"/>
      <c r="B163" s="50"/>
      <c r="C163" s="50"/>
      <c r="D163" s="50"/>
      <c r="E163" s="50"/>
      <c r="F163" s="50"/>
      <c r="G163" s="50"/>
      <c r="H163" s="50"/>
      <c r="I163" s="50"/>
      <c r="J163" s="50"/>
      <c r="K163" s="50"/>
      <c r="L163" s="50"/>
      <c r="M163" s="50"/>
      <c r="N163" s="50"/>
      <c r="O163" s="50"/>
      <c r="P163" s="50"/>
      <c r="Q163" s="50"/>
      <c r="R163" s="50"/>
    </row>
    <row r="164" spans="1:18" ht="18.75">
      <c r="A164" s="50"/>
      <c r="B164" s="50"/>
      <c r="C164" s="50"/>
      <c r="D164" s="50"/>
      <c r="E164" s="50"/>
      <c r="F164" s="50"/>
      <c r="G164" s="50"/>
      <c r="H164" s="50"/>
      <c r="I164" s="50"/>
      <c r="J164" s="50"/>
      <c r="K164" s="50"/>
      <c r="L164" s="50"/>
      <c r="M164" s="50"/>
      <c r="N164" s="50"/>
      <c r="O164" s="50"/>
      <c r="P164" s="50"/>
      <c r="Q164" s="50"/>
      <c r="R164" s="50"/>
    </row>
    <row r="165" spans="1:18" ht="18.75">
      <c r="A165" s="50"/>
      <c r="B165" s="50"/>
      <c r="C165" s="50"/>
      <c r="D165" s="50"/>
      <c r="E165" s="50"/>
      <c r="F165" s="50"/>
      <c r="G165" s="50"/>
      <c r="H165" s="50"/>
      <c r="I165" s="50"/>
      <c r="J165" s="50"/>
      <c r="K165" s="50"/>
      <c r="L165" s="50"/>
      <c r="M165" s="50"/>
      <c r="N165" s="50"/>
      <c r="O165" s="50"/>
      <c r="P165" s="50"/>
      <c r="Q165" s="50"/>
      <c r="R165" s="50"/>
    </row>
    <row r="166" spans="1:18" ht="22.5" customHeight="1">
      <c r="A166" s="50"/>
      <c r="B166" s="50"/>
      <c r="C166" s="50"/>
      <c r="D166" s="50"/>
      <c r="E166" s="50"/>
      <c r="F166" s="50"/>
      <c r="G166" s="50"/>
      <c r="H166" s="50"/>
      <c r="I166" s="50"/>
      <c r="J166" s="50"/>
      <c r="K166" s="50"/>
      <c r="L166" s="50"/>
      <c r="M166" s="50"/>
      <c r="N166" s="50"/>
      <c r="O166" s="50"/>
      <c r="P166" s="50"/>
      <c r="Q166" s="50"/>
      <c r="R166" s="50"/>
    </row>
    <row r="167" spans="1:18" ht="18.75">
      <c r="A167" s="50"/>
      <c r="B167" s="50"/>
      <c r="C167" s="50"/>
      <c r="D167" s="50"/>
      <c r="E167" s="50"/>
      <c r="F167" s="50"/>
      <c r="G167" s="50"/>
      <c r="H167" s="50"/>
      <c r="I167" s="50"/>
      <c r="J167" s="50"/>
      <c r="K167" s="50"/>
      <c r="L167" s="50"/>
      <c r="M167" s="50"/>
      <c r="N167" s="50"/>
      <c r="O167" s="50"/>
      <c r="P167" s="50"/>
      <c r="Q167" s="50"/>
      <c r="R167" s="50"/>
    </row>
    <row r="168" spans="1:18" ht="18.75">
      <c r="A168" s="50"/>
      <c r="B168" s="50"/>
      <c r="C168" s="50"/>
      <c r="D168" s="50"/>
      <c r="E168" s="50"/>
      <c r="F168" s="50"/>
      <c r="G168" s="50"/>
      <c r="H168" s="50"/>
      <c r="I168" s="50"/>
      <c r="J168" s="50"/>
      <c r="K168" s="50"/>
      <c r="L168" s="50"/>
      <c r="M168" s="50"/>
      <c r="N168" s="50"/>
      <c r="O168" s="50"/>
      <c r="P168" s="50"/>
      <c r="Q168" s="50"/>
      <c r="R168" s="50"/>
    </row>
    <row r="169" spans="1:18" ht="18.75">
      <c r="A169" s="50"/>
      <c r="B169" s="50"/>
      <c r="C169" s="50"/>
      <c r="D169" s="50"/>
      <c r="E169" s="50"/>
      <c r="F169" s="50"/>
      <c r="G169" s="50"/>
      <c r="H169" s="50"/>
      <c r="I169" s="50"/>
      <c r="J169" s="50"/>
      <c r="K169" s="50"/>
      <c r="L169" s="50"/>
      <c r="M169" s="50"/>
      <c r="N169" s="50"/>
      <c r="O169" s="50"/>
      <c r="P169" s="50"/>
      <c r="Q169" s="50"/>
      <c r="R169" s="50"/>
    </row>
    <row r="170" spans="1:18" ht="18.75">
      <c r="A170" s="50"/>
      <c r="B170" s="50"/>
      <c r="C170" s="50"/>
      <c r="D170" s="50"/>
      <c r="E170" s="50"/>
      <c r="F170" s="50"/>
      <c r="G170" s="50"/>
      <c r="H170" s="50"/>
      <c r="I170" s="50"/>
      <c r="J170" s="50"/>
      <c r="K170" s="50"/>
      <c r="L170" s="50"/>
      <c r="M170" s="50"/>
      <c r="N170" s="50"/>
      <c r="O170" s="50"/>
      <c r="P170" s="50"/>
      <c r="Q170" s="50"/>
      <c r="R170" s="50"/>
    </row>
  </sheetData>
  <mergeCells count="24">
    <mergeCell ref="P5:R5"/>
    <mergeCell ref="G6:H6"/>
    <mergeCell ref="I6:O6"/>
    <mergeCell ref="P6:P8"/>
    <mergeCell ref="Q6:R6"/>
    <mergeCell ref="G7:G8"/>
    <mergeCell ref="J7:L7"/>
    <mergeCell ref="M7:O7"/>
    <mergeCell ref="Q7:Q8"/>
    <mergeCell ref="R7:R8"/>
    <mergeCell ref="A5:A8"/>
    <mergeCell ref="B5:B8"/>
    <mergeCell ref="C6:C8"/>
    <mergeCell ref="D6:E6"/>
    <mergeCell ref="A3:R3"/>
    <mergeCell ref="M4:O4"/>
    <mergeCell ref="P4:R4"/>
    <mergeCell ref="C5:E5"/>
    <mergeCell ref="F5:O5"/>
    <mergeCell ref="D7:D8"/>
    <mergeCell ref="E7:E8"/>
    <mergeCell ref="H7:H8"/>
    <mergeCell ref="I7:I8"/>
    <mergeCell ref="F6:F8"/>
  </mergeCell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98319E-5547-439F-9638-A999DAC976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E09B600-A05D-4248-B65B-6DE3743B16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Lương Xuân</dc:creator>
  <cp:keywords/>
  <dc:description/>
  <cp:lastModifiedBy>Admin</cp:lastModifiedBy>
  <dcterms:created xsi:type="dcterms:W3CDTF">2018-08-22T07:49:45Z</dcterms:created>
  <dcterms:modified xsi:type="dcterms:W3CDTF">2022-01-17T02:28:39Z</dcterms:modified>
  <cp:category/>
  <cp:version/>
  <cp:contentType/>
  <cp:contentStatus/>
</cp:coreProperties>
</file>