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33" sheetId="1" r:id="rId1"/>
    <sheet name="34" sheetId="2" r:id="rId2"/>
    <sheet name="35" sheetId="3" r:id="rId3"/>
    <sheet name="36" sheetId="4" r:id="rId4"/>
    <sheet name="37" sheetId="5" r:id="rId5"/>
    <sheet name="38" sheetId="6" r:id="rId6"/>
    <sheet name="39" sheetId="7" r:id="rId7"/>
    <sheet name="40" sheetId="8" r:id="rId8"/>
    <sheet name="41" sheetId="9" r:id="rId9"/>
    <sheet name="42" sheetId="10" r:id="rId10"/>
    <sheet name="43" sheetId="11" r:id="rId11"/>
    <sheet name="44" sheetId="12" r:id="rId12"/>
    <sheet name="45" sheetId="13" r:id="rId13"/>
  </sheets>
  <calcPr calcId="162913"/>
</workbook>
</file>

<file path=xl/calcChain.xml><?xml version="1.0" encoding="utf-8"?>
<calcChain xmlns="http://schemas.openxmlformats.org/spreadsheetml/2006/main">
  <c r="N152" i="13" l="1"/>
  <c r="M152" i="13"/>
  <c r="K152" i="13"/>
  <c r="N151" i="13"/>
  <c r="M151" i="13"/>
  <c r="K151" i="13"/>
  <c r="N150" i="13"/>
  <c r="M150" i="13"/>
  <c r="K150" i="13"/>
  <c r="N149" i="13"/>
  <c r="M149" i="13"/>
  <c r="K149" i="13"/>
  <c r="N148" i="13"/>
  <c r="M148" i="13"/>
  <c r="K148" i="13"/>
  <c r="N147" i="13"/>
  <c r="M147" i="13"/>
  <c r="K147" i="13"/>
  <c r="N146" i="13"/>
  <c r="M146" i="13"/>
  <c r="K146" i="13"/>
  <c r="N145" i="13"/>
  <c r="M145" i="13"/>
  <c r="K145" i="13"/>
  <c r="N144" i="13"/>
  <c r="M144" i="13"/>
  <c r="K144" i="13"/>
  <c r="N143" i="13"/>
  <c r="M143" i="13"/>
  <c r="K143" i="13"/>
  <c r="N142" i="13"/>
  <c r="M142" i="13"/>
  <c r="K142" i="13"/>
  <c r="N141" i="13"/>
  <c r="M141" i="13"/>
  <c r="K141" i="13"/>
  <c r="N140" i="13"/>
  <c r="M140" i="13"/>
  <c r="K140" i="13"/>
  <c r="N139" i="13"/>
  <c r="M139" i="13"/>
  <c r="K139" i="13"/>
  <c r="N138" i="13"/>
  <c r="M138" i="13"/>
  <c r="K138" i="13"/>
  <c r="N137" i="13"/>
  <c r="M137" i="13"/>
  <c r="K137" i="13"/>
  <c r="N136" i="13"/>
  <c r="M136" i="13"/>
  <c r="K136" i="13"/>
  <c r="N135" i="13"/>
  <c r="M135" i="13"/>
  <c r="K135" i="13"/>
  <c r="N134" i="13"/>
  <c r="M134" i="13"/>
  <c r="K134" i="13"/>
  <c r="N133" i="13"/>
  <c r="M133" i="13"/>
  <c r="K133" i="13"/>
  <c r="N132" i="13"/>
  <c r="M132" i="13"/>
  <c r="K132" i="13"/>
  <c r="N131" i="13"/>
  <c r="M131" i="13"/>
  <c r="K131" i="13"/>
  <c r="N130" i="13"/>
  <c r="M130" i="13"/>
  <c r="K130" i="13"/>
  <c r="N129" i="13"/>
  <c r="M129" i="13"/>
  <c r="K129" i="13"/>
  <c r="N128" i="13"/>
  <c r="M128" i="13"/>
  <c r="K128" i="13"/>
  <c r="N127" i="13"/>
  <c r="M127" i="13"/>
  <c r="K127" i="13"/>
  <c r="N126" i="13"/>
  <c r="M126" i="13"/>
  <c r="K126" i="13"/>
  <c r="N125" i="13"/>
  <c r="M125" i="13"/>
  <c r="K125" i="13"/>
  <c r="N124" i="13"/>
  <c r="M124" i="13"/>
  <c r="K124" i="13"/>
  <c r="N123" i="13"/>
  <c r="M123" i="13"/>
  <c r="K123" i="13"/>
  <c r="N122" i="13"/>
  <c r="M122" i="13"/>
  <c r="K122" i="13"/>
  <c r="N121" i="13"/>
  <c r="M121" i="13"/>
  <c r="K121" i="13"/>
  <c r="N120" i="13"/>
  <c r="M120" i="13"/>
  <c r="K120" i="13"/>
  <c r="N119" i="13"/>
  <c r="M119" i="13"/>
  <c r="K119" i="13"/>
  <c r="N118" i="13"/>
  <c r="M118" i="13"/>
  <c r="K118" i="13"/>
  <c r="N117" i="13"/>
  <c r="M117" i="13"/>
  <c r="K117" i="13"/>
  <c r="N116" i="13"/>
  <c r="M116" i="13"/>
  <c r="K116" i="13"/>
  <c r="N115" i="13"/>
  <c r="M115" i="13"/>
  <c r="K115" i="13"/>
  <c r="N114" i="13"/>
  <c r="M114" i="13"/>
  <c r="K114" i="13"/>
  <c r="N113" i="13"/>
  <c r="M113" i="13"/>
  <c r="K113" i="13"/>
  <c r="N112" i="13"/>
  <c r="M112" i="13"/>
  <c r="K112" i="13"/>
  <c r="N111" i="13"/>
  <c r="M111" i="13"/>
  <c r="K111" i="13"/>
  <c r="N110" i="13"/>
  <c r="M110" i="13"/>
  <c r="K110" i="13"/>
  <c r="N109" i="13"/>
  <c r="M109" i="13"/>
  <c r="K109" i="13"/>
  <c r="N108" i="13"/>
  <c r="M108" i="13"/>
  <c r="K108" i="13"/>
  <c r="N107" i="13"/>
  <c r="M107" i="13"/>
  <c r="K107" i="13"/>
  <c r="N106" i="13"/>
  <c r="M106" i="13"/>
  <c r="K106" i="13"/>
  <c r="N105" i="13"/>
  <c r="M105" i="13"/>
  <c r="K105" i="13"/>
  <c r="N104" i="13"/>
  <c r="M104" i="13"/>
  <c r="K104" i="13"/>
  <c r="N103" i="13"/>
  <c r="M103" i="13"/>
  <c r="K103" i="13"/>
  <c r="N102" i="13"/>
  <c r="M102" i="13"/>
  <c r="K102" i="13"/>
  <c r="N101" i="13"/>
  <c r="M101" i="13"/>
  <c r="K101" i="13"/>
  <c r="N100" i="13"/>
  <c r="M100" i="13"/>
  <c r="K100" i="13"/>
  <c r="N99" i="13"/>
  <c r="M99" i="13"/>
  <c r="K99" i="13"/>
  <c r="N98" i="13"/>
  <c r="M98" i="13"/>
  <c r="K98" i="13"/>
  <c r="N97" i="13"/>
  <c r="M97" i="13"/>
  <c r="K97" i="13"/>
  <c r="N96" i="13"/>
  <c r="M96" i="13"/>
  <c r="K96" i="13"/>
  <c r="N95" i="13"/>
  <c r="M95" i="13"/>
  <c r="K95" i="13"/>
  <c r="N94" i="13"/>
  <c r="M94" i="13"/>
  <c r="K94" i="13"/>
  <c r="N93" i="13"/>
  <c r="M93" i="13"/>
  <c r="K93" i="13"/>
  <c r="N92" i="13"/>
  <c r="M92" i="13"/>
  <c r="K92" i="13"/>
  <c r="N91" i="13"/>
  <c r="M91" i="13"/>
  <c r="K91" i="13"/>
  <c r="N90" i="13"/>
  <c r="M90" i="13"/>
  <c r="K90" i="13"/>
  <c r="N89" i="13"/>
  <c r="M89" i="13"/>
  <c r="K89" i="13"/>
  <c r="N88" i="13"/>
  <c r="M88" i="13"/>
  <c r="K88" i="13"/>
  <c r="N87" i="13"/>
  <c r="M87" i="13"/>
  <c r="K87" i="13"/>
  <c r="N86" i="13"/>
  <c r="M86" i="13"/>
  <c r="K86" i="13"/>
  <c r="N85" i="13"/>
  <c r="M85" i="13"/>
  <c r="K85" i="13"/>
  <c r="N84" i="13"/>
  <c r="M84" i="13"/>
  <c r="K84" i="13"/>
  <c r="N83" i="13"/>
  <c r="M83" i="13"/>
  <c r="K83" i="13"/>
  <c r="N82" i="13"/>
  <c r="M82" i="13"/>
  <c r="K82" i="13"/>
  <c r="N81" i="13"/>
  <c r="M81" i="13"/>
  <c r="K81" i="13"/>
  <c r="N80" i="13"/>
  <c r="M80" i="13"/>
  <c r="K80" i="13"/>
  <c r="N79" i="13"/>
  <c r="M79" i="13"/>
  <c r="K79" i="13"/>
  <c r="N78" i="13"/>
  <c r="M78" i="13"/>
  <c r="K78" i="13"/>
  <c r="N77" i="13"/>
  <c r="M77" i="13"/>
  <c r="K77" i="13"/>
  <c r="N76" i="13"/>
  <c r="M76" i="13"/>
  <c r="K76" i="13"/>
  <c r="N75" i="13"/>
  <c r="M75" i="13"/>
  <c r="K75" i="13"/>
  <c r="N74" i="13"/>
  <c r="M74" i="13"/>
  <c r="K74" i="13"/>
  <c r="N73" i="13"/>
  <c r="M73" i="13"/>
  <c r="K73" i="13"/>
  <c r="N72" i="13"/>
  <c r="M72" i="13"/>
  <c r="K72" i="13"/>
  <c r="N71" i="13"/>
  <c r="M71" i="13"/>
  <c r="K71" i="13"/>
  <c r="N70" i="13"/>
  <c r="M70" i="13"/>
  <c r="K70" i="13"/>
  <c r="N69" i="13"/>
  <c r="M69" i="13"/>
  <c r="K69" i="13"/>
  <c r="N68" i="13"/>
  <c r="M68" i="13"/>
  <c r="K68" i="13"/>
  <c r="N67" i="13"/>
  <c r="M67" i="13"/>
  <c r="K67" i="13"/>
  <c r="N66" i="13"/>
  <c r="M66" i="13"/>
  <c r="K66" i="13"/>
  <c r="N65" i="13"/>
  <c r="M65" i="13"/>
  <c r="K65" i="13"/>
  <c r="N64" i="13"/>
  <c r="M64" i="13"/>
  <c r="K64" i="13"/>
  <c r="N63" i="13"/>
  <c r="M63" i="13"/>
  <c r="K63" i="13"/>
  <c r="N62" i="13"/>
  <c r="M62" i="13"/>
  <c r="K62" i="13"/>
  <c r="N61" i="13"/>
  <c r="M61" i="13"/>
  <c r="K61" i="13"/>
  <c r="N60" i="13"/>
  <c r="M60" i="13"/>
  <c r="K60" i="13"/>
  <c r="N59" i="13"/>
  <c r="M59" i="13"/>
  <c r="K59" i="13"/>
  <c r="N58" i="13"/>
  <c r="M58" i="13"/>
  <c r="K58" i="13"/>
  <c r="N57" i="13"/>
  <c r="M57" i="13"/>
  <c r="K57" i="13"/>
  <c r="N56" i="13"/>
  <c r="M56" i="13"/>
  <c r="K56" i="13"/>
  <c r="N55" i="13"/>
  <c r="M55" i="13"/>
  <c r="K55" i="13"/>
  <c r="N54" i="13"/>
  <c r="M54" i="13"/>
  <c r="K54" i="13"/>
  <c r="N53" i="13"/>
  <c r="M53" i="13"/>
  <c r="K53" i="13"/>
  <c r="N52" i="13"/>
  <c r="M52" i="13"/>
  <c r="K52" i="13"/>
  <c r="N51" i="13"/>
  <c r="M51" i="13"/>
  <c r="K51" i="13"/>
  <c r="N50" i="13"/>
  <c r="M50" i="13"/>
  <c r="K50" i="13"/>
  <c r="N49" i="13"/>
  <c r="M49" i="13"/>
  <c r="K49" i="13"/>
  <c r="N48" i="13"/>
  <c r="M48" i="13"/>
  <c r="K48" i="13"/>
  <c r="N47" i="13"/>
  <c r="M47" i="13"/>
  <c r="K47" i="13"/>
  <c r="N46" i="13"/>
  <c r="M46" i="13"/>
  <c r="K46" i="13"/>
  <c r="N45" i="13"/>
  <c r="M45" i="13"/>
  <c r="K45" i="13"/>
  <c r="N44" i="13"/>
  <c r="M44" i="13"/>
  <c r="K44" i="13"/>
  <c r="N43" i="13"/>
  <c r="M43" i="13"/>
  <c r="K43" i="13"/>
  <c r="N42" i="13"/>
  <c r="M42" i="13"/>
  <c r="K42" i="13"/>
  <c r="N41" i="13"/>
  <c r="M41" i="13"/>
  <c r="K41" i="13"/>
  <c r="N40" i="13"/>
  <c r="M40" i="13"/>
  <c r="K40" i="13"/>
  <c r="N39" i="13"/>
  <c r="M39" i="13"/>
  <c r="K39" i="13"/>
  <c r="N38" i="13"/>
  <c r="M38" i="13"/>
  <c r="K38" i="13"/>
  <c r="N37" i="13"/>
  <c r="M37" i="13"/>
  <c r="K37" i="13"/>
  <c r="N36" i="13"/>
  <c r="M36" i="13"/>
  <c r="K36" i="13"/>
  <c r="N35" i="13"/>
  <c r="M35" i="13"/>
  <c r="K35" i="13"/>
  <c r="N34" i="13"/>
  <c r="M34" i="13"/>
  <c r="K34" i="13"/>
  <c r="N33" i="13"/>
  <c r="M33" i="13"/>
  <c r="K33" i="13"/>
  <c r="N32" i="13"/>
  <c r="M32" i="13"/>
  <c r="K32" i="13"/>
  <c r="N31" i="13"/>
  <c r="M31" i="13"/>
  <c r="K31" i="13"/>
  <c r="N30" i="13"/>
  <c r="M30" i="13"/>
  <c r="K30" i="13"/>
  <c r="N29" i="13"/>
  <c r="M29" i="13"/>
  <c r="K29" i="13"/>
  <c r="N28" i="13"/>
  <c r="M28" i="13"/>
  <c r="K28" i="13"/>
  <c r="N27" i="13"/>
  <c r="M27" i="13"/>
  <c r="K27" i="13"/>
  <c r="N26" i="13"/>
  <c r="M26" i="13"/>
  <c r="K26" i="13"/>
  <c r="N25" i="13"/>
  <c r="M25" i="13"/>
  <c r="K25" i="13"/>
  <c r="N24" i="13"/>
  <c r="M24" i="13"/>
  <c r="K24" i="13"/>
  <c r="N23" i="13"/>
  <c r="M23" i="13"/>
  <c r="K23" i="13"/>
  <c r="N22" i="13"/>
  <c r="M22" i="13"/>
  <c r="K22" i="13"/>
  <c r="N21" i="13"/>
  <c r="M21" i="13"/>
  <c r="K21" i="13"/>
  <c r="N20" i="13"/>
  <c r="M20" i="13"/>
  <c r="K20" i="13"/>
  <c r="N19" i="13"/>
  <c r="M19" i="13"/>
  <c r="K19" i="13"/>
  <c r="N18" i="13"/>
  <c r="M18" i="13"/>
  <c r="K18" i="13"/>
  <c r="N17" i="13"/>
  <c r="M17" i="13"/>
  <c r="K17" i="13"/>
  <c r="N16" i="13"/>
  <c r="M16" i="13"/>
  <c r="K16" i="13"/>
  <c r="N15" i="13"/>
  <c r="M15" i="13"/>
  <c r="K15" i="13"/>
  <c r="N14" i="13"/>
  <c r="M14" i="13"/>
  <c r="K14" i="13"/>
  <c r="N13" i="13"/>
  <c r="M13" i="13"/>
  <c r="K13" i="13"/>
  <c r="N12" i="13"/>
  <c r="M12" i="13"/>
  <c r="K12" i="13"/>
  <c r="N11" i="13"/>
  <c r="M11" i="13"/>
  <c r="K11" i="13"/>
  <c r="N10" i="13"/>
  <c r="M10" i="13"/>
  <c r="K10" i="13"/>
  <c r="N9" i="13"/>
  <c r="M9" i="13"/>
  <c r="K9" i="13"/>
  <c r="N8" i="13"/>
  <c r="M8" i="13"/>
  <c r="K8" i="13"/>
  <c r="A10" i="11" l="1"/>
  <c r="A11" i="11" s="1"/>
  <c r="A12" i="11" s="1"/>
  <c r="A13" i="11" s="1"/>
  <c r="A14" i="11" s="1"/>
  <c r="A15" i="11" s="1"/>
  <c r="A16" i="11" s="1"/>
  <c r="A17" i="11" s="1"/>
  <c r="A18" i="11" s="1"/>
  <c r="D18" i="10" l="1"/>
  <c r="D17" i="10"/>
  <c r="D16" i="10"/>
  <c r="D15" i="10"/>
  <c r="D14" i="10"/>
  <c r="D13" i="10"/>
  <c r="D12" i="10"/>
  <c r="D11" i="10"/>
  <c r="A11" i="10"/>
  <c r="A12" i="10" s="1"/>
  <c r="A13" i="10" s="1"/>
  <c r="A14" i="10" s="1"/>
  <c r="A15" i="10" s="1"/>
  <c r="A16" i="10" s="1"/>
  <c r="A17" i="10" s="1"/>
  <c r="A18" i="10" s="1"/>
  <c r="D10" i="10"/>
  <c r="A10" i="10"/>
  <c r="D9" i="10"/>
  <c r="D8" i="10" s="1"/>
  <c r="J8" i="10"/>
  <c r="I8" i="10"/>
  <c r="H8" i="10"/>
  <c r="G8" i="10"/>
  <c r="F8" i="10"/>
  <c r="E8" i="10"/>
  <c r="C8" i="10"/>
  <c r="N54" i="8" l="1"/>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F22" i="8"/>
  <c r="N21" i="8"/>
  <c r="N20" i="8"/>
  <c r="N19" i="8"/>
  <c r="N18" i="8"/>
  <c r="N17" i="8"/>
  <c r="N16" i="8"/>
  <c r="N15" i="8"/>
  <c r="N14" i="8"/>
  <c r="N13" i="8"/>
  <c r="N12" i="8"/>
  <c r="N9" i="8" s="1"/>
  <c r="N11" i="8"/>
  <c r="N10" i="8"/>
  <c r="O9" i="8"/>
  <c r="M9" i="8"/>
  <c r="L9" i="8"/>
  <c r="K9" i="8"/>
  <c r="J9" i="8"/>
  <c r="I9" i="8"/>
  <c r="H9" i="8"/>
  <c r="G9" i="8"/>
  <c r="F9" i="8"/>
  <c r="E9" i="8"/>
  <c r="D9" i="8"/>
  <c r="E8" i="6" l="1"/>
  <c r="F8" i="6"/>
  <c r="G8" i="6"/>
  <c r="H8" i="6"/>
  <c r="I8" i="6"/>
  <c r="J8" i="6"/>
  <c r="K8" i="6"/>
  <c r="L8" i="6"/>
  <c r="M8" i="6"/>
  <c r="D8" i="6"/>
  <c r="I57" i="6"/>
  <c r="C54" i="6"/>
  <c r="C53" i="6"/>
  <c r="C52" i="6"/>
  <c r="C51" i="6"/>
  <c r="C50" i="6"/>
  <c r="C49" i="6"/>
  <c r="C48" i="6"/>
  <c r="C47" i="6"/>
  <c r="C46" i="6"/>
  <c r="C45" i="6"/>
  <c r="C44" i="6"/>
  <c r="C43" i="6"/>
  <c r="C42" i="6"/>
  <c r="C41" i="6"/>
  <c r="C40" i="6"/>
  <c r="C39" i="6"/>
  <c r="E38" i="6"/>
  <c r="C38" i="6"/>
  <c r="C37" i="6"/>
  <c r="C36" i="6"/>
  <c r="C35" i="6"/>
  <c r="C34" i="6"/>
  <c r="E33" i="6"/>
  <c r="C33" i="6" s="1"/>
  <c r="C32" i="6"/>
  <c r="C31" i="6"/>
  <c r="C30" i="6"/>
  <c r="C29" i="6"/>
  <c r="C28" i="6"/>
  <c r="E27" i="6"/>
  <c r="C27" i="6"/>
  <c r="C26" i="6"/>
  <c r="E25" i="6"/>
  <c r="C25" i="6"/>
  <c r="E24" i="6"/>
  <c r="C24" i="6" s="1"/>
  <c r="E23" i="6"/>
  <c r="C23" i="6"/>
  <c r="E22" i="6"/>
  <c r="C22" i="6" s="1"/>
  <c r="E21" i="6"/>
  <c r="C21" i="6"/>
  <c r="E20" i="6"/>
  <c r="C20" i="6" s="1"/>
  <c r="E19" i="6"/>
  <c r="C19" i="6"/>
  <c r="E18" i="6"/>
  <c r="C18" i="6" s="1"/>
  <c r="C17" i="6"/>
  <c r="E16" i="6"/>
  <c r="C16" i="6"/>
  <c r="E15" i="6"/>
  <c r="C15" i="6"/>
  <c r="E14" i="6"/>
  <c r="C14" i="6"/>
  <c r="E13" i="6"/>
  <c r="C13" i="6"/>
  <c r="E12" i="6"/>
  <c r="C12" i="6"/>
  <c r="C11" i="6"/>
  <c r="C10" i="6"/>
  <c r="C9" i="6"/>
  <c r="C8" i="6" l="1"/>
  <c r="C31" i="5" l="1"/>
  <c r="A30" i="5"/>
  <c r="A31" i="5" s="1"/>
  <c r="A32" i="5" s="1"/>
  <c r="A33" i="5" s="1"/>
  <c r="A34" i="5" s="1"/>
  <c r="A35" i="5" s="1"/>
  <c r="A36" i="5" s="1"/>
  <c r="A37" i="5" s="1"/>
  <c r="A38" i="5" s="1"/>
  <c r="C9" i="5"/>
  <c r="C8" i="5"/>
  <c r="C32" i="4" l="1"/>
  <c r="C31" i="4"/>
  <c r="C30" i="4"/>
  <c r="C29" i="4"/>
  <c r="C28" i="4"/>
  <c r="C27" i="4"/>
  <c r="C26" i="4"/>
  <c r="C25" i="4"/>
  <c r="C24" i="4"/>
  <c r="A24" i="4"/>
  <c r="C23" i="4"/>
  <c r="C22" i="4"/>
  <c r="C21" i="4"/>
  <c r="C20" i="4"/>
  <c r="C19" i="4"/>
  <c r="C18" i="4"/>
  <c r="C17" i="4"/>
  <c r="C16" i="4"/>
  <c r="C15" i="4"/>
  <c r="C14" i="4"/>
  <c r="C13" i="4"/>
  <c r="C12" i="4"/>
  <c r="E11" i="4"/>
  <c r="C11" i="4"/>
  <c r="C10" i="4"/>
  <c r="E9" i="4"/>
  <c r="C9" i="4"/>
  <c r="C8" i="4"/>
  <c r="A37" i="3" l="1"/>
  <c r="A38" i="3" s="1"/>
  <c r="A39" i="3" s="1"/>
  <c r="G35" i="3"/>
  <c r="F35" i="3"/>
  <c r="D35" i="3"/>
  <c r="H33" i="3"/>
  <c r="G33" i="3"/>
  <c r="H32" i="3"/>
  <c r="G32" i="3"/>
  <c r="H31" i="3"/>
  <c r="G31" i="3"/>
  <c r="H30" i="3"/>
  <c r="G30" i="3"/>
  <c r="H29" i="3"/>
  <c r="G29" i="3"/>
  <c r="H28" i="3"/>
  <c r="G28" i="3"/>
  <c r="H27" i="3"/>
  <c r="G27" i="3"/>
  <c r="H26" i="3"/>
  <c r="G26" i="3"/>
  <c r="H25" i="3"/>
  <c r="G25" i="3"/>
  <c r="H19" i="3"/>
  <c r="G19" i="3"/>
  <c r="H18" i="3"/>
  <c r="G18" i="3"/>
  <c r="H15" i="3"/>
  <c r="G15" i="3"/>
  <c r="G14" i="3"/>
  <c r="F14" i="3"/>
  <c r="H14" i="3" s="1"/>
  <c r="G13" i="3"/>
  <c r="F13" i="3"/>
  <c r="H13" i="3" s="1"/>
  <c r="G12" i="3"/>
  <c r="F12" i="3"/>
  <c r="H12" i="3" s="1"/>
  <c r="G11" i="3"/>
  <c r="F11" i="3"/>
  <c r="H11" i="3" s="1"/>
  <c r="A11" i="3"/>
  <c r="A12" i="3" s="1"/>
  <c r="A13" i="3" s="1"/>
  <c r="A14" i="3" s="1"/>
  <c r="A15" i="3" s="1"/>
  <c r="A18" i="3" s="1"/>
  <c r="A19" i="3" s="1"/>
  <c r="A24" i="3" s="1"/>
  <c r="A25" i="3" s="1"/>
  <c r="A26" i="3" s="1"/>
  <c r="A27" i="3" s="1"/>
  <c r="A28" i="3" s="1"/>
  <c r="G10" i="3"/>
  <c r="F10" i="3"/>
  <c r="H10" i="3" s="1"/>
  <c r="F9" i="3"/>
  <c r="H9" i="3" s="1"/>
  <c r="E9" i="3"/>
  <c r="D9" i="3"/>
  <c r="C9" i="3"/>
  <c r="D8" i="3"/>
  <c r="C8" i="3"/>
  <c r="G9" i="3" l="1"/>
  <c r="E8" i="3"/>
  <c r="G8" i="3" s="1"/>
  <c r="F8" i="3"/>
  <c r="H8" i="3" s="1"/>
  <c r="E34" i="2" l="1"/>
  <c r="D34" i="2"/>
  <c r="D32" i="2" s="1"/>
  <c r="C34" i="2"/>
  <c r="F33" i="2"/>
  <c r="E32" i="2"/>
  <c r="C32" i="2"/>
  <c r="F30" i="2"/>
  <c r="F29" i="2"/>
  <c r="F28" i="2"/>
  <c r="E27" i="2"/>
  <c r="D27" i="2"/>
  <c r="F27" i="2" s="1"/>
  <c r="C27" i="2"/>
  <c r="C25" i="2" s="1"/>
  <c r="A27" i="2"/>
  <c r="A30" i="2" s="1"/>
  <c r="A31" i="2" s="1"/>
  <c r="F26" i="2"/>
  <c r="E25" i="2"/>
  <c r="F22" i="2"/>
  <c r="F21" i="2"/>
  <c r="F20" i="2"/>
  <c r="E19" i="2"/>
  <c r="E17" i="2" s="1"/>
  <c r="F17" i="2" s="1"/>
  <c r="D19" i="2"/>
  <c r="C19" i="2"/>
  <c r="C17" i="2" s="1"/>
  <c r="F18" i="2"/>
  <c r="D17" i="2"/>
  <c r="F16" i="2"/>
  <c r="F15" i="2"/>
  <c r="A14" i="2"/>
  <c r="A15" i="2" s="1"/>
  <c r="A16" i="2" s="1"/>
  <c r="F13" i="2"/>
  <c r="F12" i="2"/>
  <c r="E11" i="2"/>
  <c r="E9" i="2" s="1"/>
  <c r="D11" i="2"/>
  <c r="D9" i="2" s="1"/>
  <c r="C11" i="2"/>
  <c r="A11" i="2"/>
  <c r="F10" i="2"/>
  <c r="C9" i="2"/>
  <c r="F9" i="2" l="1"/>
  <c r="F32" i="2"/>
  <c r="F11" i="2"/>
  <c r="F19" i="2"/>
  <c r="D25" i="2"/>
  <c r="F25" i="2" s="1"/>
  <c r="F35" i="1" l="1"/>
  <c r="E34" i="1"/>
  <c r="F34" i="1" s="1"/>
  <c r="D34" i="1"/>
  <c r="C34" i="1"/>
  <c r="F33" i="1"/>
  <c r="E31" i="1"/>
  <c r="F31" i="1" s="1"/>
  <c r="D31" i="1"/>
  <c r="C31" i="1"/>
  <c r="F30" i="1"/>
  <c r="F29" i="1"/>
  <c r="E28" i="1"/>
  <c r="F28" i="1" s="1"/>
  <c r="D28" i="1"/>
  <c r="C28" i="1"/>
  <c r="C26" i="1" s="1"/>
  <c r="C18" i="1" s="1"/>
  <c r="A28" i="1"/>
  <c r="F27" i="1"/>
  <c r="E26" i="1"/>
  <c r="F26" i="1" s="1"/>
  <c r="D26" i="1"/>
  <c r="F23" i="1"/>
  <c r="F22" i="1"/>
  <c r="F21" i="1"/>
  <c r="F20" i="1"/>
  <c r="E19" i="1"/>
  <c r="F19" i="1" s="1"/>
  <c r="D19" i="1"/>
  <c r="C19" i="1"/>
  <c r="D18" i="1"/>
  <c r="F17" i="1"/>
  <c r="F16" i="1"/>
  <c r="F14" i="1"/>
  <c r="F13" i="1"/>
  <c r="E12" i="1"/>
  <c r="E8" i="1" s="1"/>
  <c r="D12" i="1"/>
  <c r="C12" i="1"/>
  <c r="D11" i="1"/>
  <c r="F11" i="1" s="1"/>
  <c r="C11" i="1"/>
  <c r="F10" i="1"/>
  <c r="D10" i="1"/>
  <c r="C10" i="1"/>
  <c r="E9" i="1"/>
  <c r="C9" i="1"/>
  <c r="C8" i="1" s="1"/>
  <c r="E18" i="1" l="1"/>
  <c r="F18" i="1" s="1"/>
  <c r="D9" i="1"/>
  <c r="F12" i="1"/>
  <c r="F9" i="1" l="1"/>
  <c r="D8" i="1"/>
  <c r="F8" i="1" s="1"/>
  <c r="A15" i="12" l="1"/>
  <c r="A16" i="12" s="1"/>
  <c r="A17" i="12" s="1"/>
</calcChain>
</file>

<file path=xl/comments1.xml><?xml version="1.0" encoding="utf-8"?>
<comments xmlns="http://schemas.openxmlformats.org/spreadsheetml/2006/main">
  <authors>
    <author>Author</author>
  </authors>
  <commentList>
    <comment ref="S63" authorId="0" shapeId="0">
      <text>
        <r>
          <rPr>
            <b/>
            <sz val="9"/>
            <color indexed="81"/>
            <rFont val="Tahoma"/>
            <family val="2"/>
          </rPr>
          <t>Author:</t>
        </r>
        <r>
          <rPr>
            <sz val="9"/>
            <color indexed="81"/>
            <rFont val="Tahoma"/>
            <family val="2"/>
          </rPr>
          <t xml:space="preserve">
Tổng này điều chỉnh lại còn 976 nên trung hạn các huyện cũng giảm theo</t>
        </r>
      </text>
    </comment>
  </commentList>
</comments>
</file>

<file path=xl/sharedStrings.xml><?xml version="1.0" encoding="utf-8"?>
<sst xmlns="http://schemas.openxmlformats.org/spreadsheetml/2006/main" count="1034" uniqueCount="596">
  <si>
    <t>UBND TỈNH HÒA BÌNH</t>
  </si>
  <si>
    <t>Biểu số 33/CK-NSNN</t>
  </si>
  <si>
    <t>(Dự toán trình Hội đồng nhân dân)</t>
  </si>
  <si>
    <t>Đơn vị: Triệu đồng</t>
  </si>
  <si>
    <t>STT</t>
  </si>
  <si>
    <t>NỘI DUNG</t>
  </si>
  <si>
    <t>DỰ TOÁN NĂM 2021</t>
  </si>
  <si>
    <t>SO SÁNH (1)
(%)</t>
  </si>
  <si>
    <t>A</t>
  </si>
  <si>
    <t>TỔNG NGUỒN THU NSĐP</t>
  </si>
  <si>
    <t>I</t>
  </si>
  <si>
    <t>Thu NSĐP được hưởng theo phân cấp</t>
  </si>
  <si>
    <t>Thu NSĐP hưởng 100%</t>
  </si>
  <si>
    <t>Thu NSĐP hưởng từ các khoản thu phân chia</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</si>
  <si>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</si>
  <si>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</si>
  <si>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</si>
  <si>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</si>
  <si>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</si>
  <si>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</si>
  <si>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</si>
  <si>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</si>
  <si>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</si>
  <si>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</si>
  <si>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B</t>
  </si>
  <si>
    <t>TỔNG CHI NSĐP</t>
  </si>
  <si>
    <t>Tổng chi cân đối NSĐP</t>
  </si>
  <si>
    <t xml:space="preserve">Chi đầu tư phát triển </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</si>
  <si>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</si>
  <si>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</si>
  <si>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</si>
  <si>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</si>
  <si>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</si>
  <si>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</si>
  <si>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</si>
  <si>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</si>
  <si>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</si>
  <si>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</si>
  <si>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BỘI CHI NSĐP/BỘI THU NSĐP</t>
  </si>
  <si>
    <t>D</t>
  </si>
  <si>
    <t>CHI TRẢ NỢ GỐC CỦA NSĐP</t>
  </si>
  <si>
    <t>Từ nguồn vay để trả nợ gốc</t>
  </si>
  <si>
    <t>Từ nguồn bội thu, tăng thu, tiết kiệm chi, kết dư ngân sách cấp tỉnh</t>
  </si>
  <si>
    <t>Đ</t>
  </si>
  <si>
    <t>TỔNG MỨC VAY CỦA NSĐP</t>
  </si>
  <si>
    <t>Vay để bù đắp bội chi</t>
  </si>
  <si>
    <t>Vay để trả nợ gốc</t>
  </si>
  <si>
    <t>Ghi chú:</t>
  </si>
  <si>
    <t xml:space="preserve"> (1) Đối với các chỉ tiêu thu NSĐP, so sánh dự toán năm sau với ước thực hiện năm hiện hành. Đối với các chỉ tiêu chi NSĐP, so sánh dự toán năm sau với dự toán năm hiện hành.</t>
  </si>
  <si>
    <t>Biểu số 34/CK-NSNN</t>
  </si>
  <si>
    <t>NGÂN SÁCH CẤP TỈNH</t>
  </si>
  <si>
    <t>Nguồn thu ngân sách</t>
  </si>
  <si>
    <t>Thu ngân sách được hưởng theo phân cấp</t>
  </si>
  <si>
    <t>-</t>
  </si>
  <si>
    <t>Chi ngân sách</t>
  </si>
  <si>
    <t>Chi thuộc nhiệm vụ của ngân sách cấp tỉnh</t>
  </si>
  <si>
    <t>Chi bổ sung cho ngân sách huyện</t>
  </si>
  <si>
    <t>Chi bổ sung cân đối</t>
  </si>
  <si>
    <t>Chi bổ sung có mục tiêu</t>
  </si>
  <si>
    <t>Bội chi NSĐP/Bội thu NSĐP</t>
  </si>
  <si>
    <t xml:space="preserve">NGÂN SÁCH HUYỆN </t>
  </si>
  <si>
    <t>Thu ngân sách huyện được hưởng theo phân cấp</t>
  </si>
  <si>
    <t>Thu bổ sung từ ngân sách cấp tỉnh</t>
  </si>
  <si>
    <t xml:space="preserve">Thu bổ sung cân đối </t>
  </si>
  <si>
    <t>Chi thuộc nhiệm vụ của ngân sách cấp huyện</t>
  </si>
  <si>
    <t>Chi bổ sung cho ngân sách xã</t>
  </si>
  <si>
    <t xml:space="preserve"> (1) Đối với các chỉ tiêu thu, so sánh dự toán năm sau với ước thực hiện năm hiện hành. Đối với các chỉ tiêu chi, so sánh dự toán năm sau với dự toán năm hiện hành.</t>
  </si>
  <si>
    <t>Biểu số 35/CK-NSNN</t>
  </si>
  <si>
    <t>SO SÁNH (%)</t>
  </si>
  <si>
    <t>TỔNG THU
NSNN</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</si>
  <si>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</si>
  <si>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</si>
  <si>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</si>
  <si>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</si>
  <si>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</si>
  <si>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</si>
  <si>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</si>
  <si>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</si>
  <si>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</si>
  <si>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</si>
  <si>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</si>
  <si>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</si>
  <si>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</si>
  <si>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địa phương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</si>
  <si>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</si>
  <si>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</si>
  <si>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</si>
  <si>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</si>
  <si>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</si>
  <si>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</si>
  <si>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</si>
  <si>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</si>
  <si>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</si>
  <si>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</si>
  <si>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</si>
  <si>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</si>
  <si>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</si>
  <si>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</si>
  <si>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</si>
  <si>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</si>
  <si>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</si>
  <si>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</si>
  <si>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</si>
  <si>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</si>
  <si>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</si>
  <si>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Biểu số 36/CK-NSNN</t>
  </si>
  <si>
    <t xml:space="preserve">                                                                                     </t>
  </si>
  <si>
    <t>NSĐP</t>
  </si>
  <si>
    <t>CHIA RA</t>
  </si>
  <si>
    <t>NGÂN SÁCH HUYỆN</t>
  </si>
  <si>
    <t>TỔNG CHI NGÂN SÁCH ĐỊA PHƯƠNG</t>
  </si>
  <si>
    <t>CHI CÂN ĐỐI NGÂN SÁCH ĐỊA PHƯƠNG</t>
  </si>
  <si>
    <t>Chi đầu tư phát triển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</si>
  <si>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</si>
  <si>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</si>
  <si>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</si>
  <si>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</si>
  <si>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</si>
  <si>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</si>
  <si>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</si>
  <si>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</si>
  <si>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</si>
  <si>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</si>
  <si>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VI</t>
  </si>
  <si>
    <t>CHI CÁC CHƯƠNG TRÌNH MỤC TIÊU</t>
  </si>
  <si>
    <t>CHI CHUYỂN NGUỒN SANG NĂM SAU</t>
  </si>
  <si>
    <t>Biểu số 37/CK-NSNN</t>
  </si>
  <si>
    <t xml:space="preserve"> </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</si>
  <si>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</si>
  <si>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</si>
  <si>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</si>
  <si>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</si>
  <si>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</si>
  <si>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</si>
  <si>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</si>
  <si>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</si>
  <si>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</si>
  <si>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</si>
  <si>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</si>
  <si>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</si>
  <si>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</si>
  <si>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</si>
  <si>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</si>
  <si>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</si>
  <si>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</si>
  <si>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</si>
  <si>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</si>
  <si>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</si>
  <si>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</si>
  <si>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Biểu số 38/CK-NSNN</t>
  </si>
  <si>
    <t>TÊN ĐƠN VỊ</t>
  </si>
  <si>
    <t>TỔNG SỐ</t>
  </si>
  <si>
    <t>CHI ĐẦU TƯ PHÁT TRIỂN  (KHÔNG KỂ CHƯƠNG TRÌNH MỤC TIÊU QUỐC GIA)</t>
  </si>
  <si>
    <t>CHI THƯỜNG XUYÊN (KHÔNG KỂ CHƯƠNG TRÌNH MỤC TIÊU QUỐC GIA)</t>
  </si>
  <si>
    <t>CHI TRẢ NỢ LÃI CÁC KHOẢN DO CHÍNH QUYỀN ĐỊA PHƯƠNG VAY</t>
  </si>
  <si>
    <t>CHI BỔ SUNG QUỸ DỰ TRỮ TÀI CHÍNH</t>
  </si>
  <si>
    <t>CHI DỰ PHÒNG NGÂN SÁCH</t>
  </si>
  <si>
    <t>CHI TẠO NGUỒN, ĐIỀU CHỈNH TIỀN LƯƠNG</t>
  </si>
  <si>
    <t>CHI CHƯƠNG TRÌNH MTQG</t>
  </si>
  <si>
    <t>CHI CHUYỂN NGUỒN SANG NGÂN SÁCH NĂM SAU</t>
  </si>
  <si>
    <t>TỔNG SỔ</t>
  </si>
  <si>
    <t>CHI ĐẨU TƯ PHÁT TRIỂN</t>
  </si>
  <si>
    <t>CHI THƯỜNG XUYÊN</t>
  </si>
  <si>
    <t>CÁC CƠ QUAN, TỔ CHỨC</t>
  </si>
  <si>
    <t>Văn phòng Uỷ ban nhân dân tỉnh</t>
  </si>
  <si>
    <t>Ban Quản lý các khu công nghiệp tỉnh</t>
  </si>
  <si>
    <t xml:space="preserve">Sở Nông nghiệp và Phát triển nông thôn </t>
  </si>
  <si>
    <t xml:space="preserve">Sở Kế hoạch và Đầu tư </t>
  </si>
  <si>
    <t>Sở Tư pháp</t>
  </si>
  <si>
    <t xml:space="preserve">Sở Công thương </t>
  </si>
  <si>
    <t xml:space="preserve">Sở Khoa học và Công nghệ </t>
  </si>
  <si>
    <t>Sở Tài chính</t>
  </si>
  <si>
    <t>Sở Xây dựng</t>
  </si>
  <si>
    <t xml:space="preserve">Sở Giao thông vận tải </t>
  </si>
  <si>
    <t>Sở Giáo dục và Đào tạo</t>
  </si>
  <si>
    <t>Sở Y tế</t>
  </si>
  <si>
    <t>Sở Lao động - Thương binh và Xã hội</t>
  </si>
  <si>
    <t xml:space="preserve">Sở Văn hoá, Thể thao và Du lịch </t>
  </si>
  <si>
    <t>Sở Tài nguyên và Môi trường</t>
  </si>
  <si>
    <t>Sở Nội vụ</t>
  </si>
  <si>
    <t>Thanh tra tỉnh</t>
  </si>
  <si>
    <t>Ban Dân tộc</t>
  </si>
  <si>
    <t xml:space="preserve">Sở Thông tin và Truyền thông </t>
  </si>
  <si>
    <t>Chi ngân sách đảng</t>
  </si>
  <si>
    <t>Tỉnh đoàn thanh niên</t>
  </si>
  <si>
    <t>Hội Liên hiệp Phụ nữ tỉnh</t>
  </si>
  <si>
    <t>Uỷ ban Mặt trận Tổ quốc Việt nam tỉnh</t>
  </si>
  <si>
    <t>Hội Nông dân tỉnh</t>
  </si>
  <si>
    <t>Hội Cựu chiến binh tỉnh</t>
  </si>
  <si>
    <t>Hội Chữ thập đỏ tỉnh</t>
  </si>
  <si>
    <t>Hội người cao tuổi tỉnh</t>
  </si>
  <si>
    <t>Hội Đông y tỉnh</t>
  </si>
  <si>
    <t>Liên minh Hợp tác xã</t>
  </si>
  <si>
    <t>Hội Văn học nghệ thuật</t>
  </si>
  <si>
    <t xml:space="preserve">Hội Nhà báo </t>
  </si>
  <si>
    <t>Báo Văn nghệ</t>
  </si>
  <si>
    <t>Hội Khuyến học</t>
  </si>
  <si>
    <t>Liên hiệp các hội khoa học và kỹ thuật</t>
  </si>
  <si>
    <t>Hội Luật gia</t>
  </si>
  <si>
    <t>Hội Nạn nhân chất độc da cam DIOXIN</t>
  </si>
  <si>
    <t>Hội Bảo trợ người tàn tật và trẻ mồ côi</t>
  </si>
  <si>
    <t>Hội Cựu thanh niên xung phong</t>
  </si>
  <si>
    <t>Quỹ phát triển khoa học và công nghệ</t>
  </si>
  <si>
    <t>Hội Người mù</t>
  </si>
  <si>
    <t>Quỹ Bảo vệ môi trường</t>
  </si>
  <si>
    <t>An ninh</t>
  </si>
  <si>
    <t>Quốc phòng</t>
  </si>
  <si>
    <t>Đài Phát thanh - Truyền hình tỉnh</t>
  </si>
  <si>
    <t>CHI BỔ SUNG CÓ MỤC TIÊU CHO NGÂN SÁCH HUYỆN</t>
  </si>
  <si>
    <t>VII</t>
  </si>
  <si>
    <t>Biểu số 39/CK-NSNN</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</si>
  <si>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</si>
  <si>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</si>
  <si>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</si>
  <si>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</si>
  <si>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</si>
  <si>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</si>
  <si>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</si>
  <si>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</si>
  <si>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</si>
  <si>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TRONG ĐÓ</t>
  </si>
  <si>
    <t>CHI HOẠT ĐỘNG CỦA CƠ QUAN QUẢN LÝ NHÀ NƯỚC, ĐẢNG, ĐOÀN THỂ</t>
  </si>
  <si>
    <t>CHI BẢO ĐẢM XÃ HỘI</t>
  </si>
  <si>
    <t>CHI GIAO THÔNG</t>
  </si>
  <si>
    <t>CHI NÔNG NGHIỆP, LÂM NGHIỆP, THỦY LỢI, THỦY SẢN</t>
  </si>
  <si>
    <t>Chi công tác quy hoạch</t>
  </si>
  <si>
    <t xml:space="preserve">Cấp bù thủy lợi phí </t>
  </si>
  <si>
    <t>Kinh phí Nhà nước đặt hàng các đơn vị sự nghiệp</t>
  </si>
  <si>
    <t>…</t>
  </si>
  <si>
    <t>Biểu số 40/CK-NSNN</t>
  </si>
  <si>
    <t>Biểu số 41/CK-NSNN</t>
  </si>
  <si>
    <t>TỶ LỆ PHẦN TRĂM (%) CÁC KHOẢN THU PHÂN CHIA</t>
  </si>
  <si>
    <t>Đơn vị: %</t>
  </si>
  <si>
    <t>Tên đơn vị</t>
  </si>
  <si>
    <t>Chi tiết theo sắc thuế</t>
  </si>
  <si>
    <t>Thuế giá trị gia tăng (CTN-NQD)</t>
  </si>
  <si>
    <t>Thuế tài nguyên (CTN-NQD)</t>
  </si>
  <si>
    <t>Thuế thu nhập doanh nghiệp (CTN-NQD)</t>
  </si>
  <si>
    <t>Thuế tiêu thụ đặc biệt (CTN-NQD)</t>
  </si>
  <si>
    <t>Phí, lệ phí</t>
  </si>
  <si>
    <t>Thu tiền cho thuê mặt đất, mặt nước</t>
  </si>
  <si>
    <t>Thu xử phạt vi phạm hành chính</t>
  </si>
  <si>
    <t>Tài sản</t>
  </si>
  <si>
    <t>Nhà đất</t>
  </si>
  <si>
    <t>1</t>
  </si>
  <si>
    <t>Thành phố Hoà Bình</t>
  </si>
  <si>
    <t>2</t>
  </si>
  <si>
    <t>Huyện Mai Châu</t>
  </si>
  <si>
    <t>3</t>
  </si>
  <si>
    <t>Huyện Đà Bắc</t>
  </si>
  <si>
    <t>4</t>
  </si>
  <si>
    <t>Huyện Kim Bôi</t>
  </si>
  <si>
    <t>5</t>
  </si>
  <si>
    <t>Huyện Lương Sơn</t>
  </si>
  <si>
    <t>6</t>
  </si>
  <si>
    <t>Huyện Tân Lạc</t>
  </si>
  <si>
    <t>7</t>
  </si>
  <si>
    <t>Huyện Lạc Sơn</t>
  </si>
  <si>
    <t>8</t>
  </si>
  <si>
    <t>Huyện Yên Thuỷ</t>
  </si>
  <si>
    <t>9</t>
  </si>
  <si>
    <t>Huyện Lạc Thuỷ</t>
  </si>
  <si>
    <t>10</t>
  </si>
  <si>
    <t>Huyện Cao Phong</t>
  </si>
  <si>
    <t>Biểu số 42/CK-NSNN</t>
  </si>
  <si>
    <t>Tổng thu NSNN trên địa bàn</t>
  </si>
  <si>
    <t>Số bổ sung cân đối từ ngân sách cấp tỉnh</t>
  </si>
  <si>
    <t>Số bổ sung thực hiện điều chỉnh tiền lương</t>
  </si>
  <si>
    <t>Tổng chi cân đối ngân sách huyện</t>
  </si>
  <si>
    <t>Tổng số</t>
  </si>
  <si>
    <t>Chia ra</t>
  </si>
  <si>
    <t>Thu ngân sách huyện hưởng 100%</t>
  </si>
  <si>
    <t>Thu ngân sách huyện hưởng từ các khoản thu phân chia (theo phân cấp HĐND cấp tỉnh)</t>
  </si>
  <si>
    <t>Mai Châu</t>
  </si>
  <si>
    <t>Cao Phong</t>
  </si>
  <si>
    <t>Yên Thủy</t>
  </si>
  <si>
    <t>Đà Bắc</t>
  </si>
  <si>
    <t>Lạc Sơn</t>
  </si>
  <si>
    <t>Tân Lạc</t>
  </si>
  <si>
    <t>Kim Bôi</t>
  </si>
  <si>
    <t>Lương Sơn</t>
  </si>
  <si>
    <t>Lạc Thủy</t>
  </si>
  <si>
    <t>Thành phố Hòa Bình</t>
  </si>
  <si>
    <t>Biểu số 43/CK-NSNN</t>
  </si>
  <si>
    <t xml:space="preserve">DỰ TOÁN CHI BỔ SUNG CÓ MỤC TIÊU TỪ NGÂN SÁCH CẤP TỈNH </t>
  </si>
  <si>
    <t>Bổ sung vốn đầu tư để thực hiện các chương trình mục tiêu, nhiệm vụ</t>
  </si>
  <si>
    <t>Bổ sung vốn sự nghiệp để thực hiện các chế độ, chính sách, nhiệm vụ</t>
  </si>
  <si>
    <t>Bổ sung thực hiện các chương trình mục tiêu quốc gia</t>
  </si>
  <si>
    <t>Biểu số 44/CK-NSNN</t>
  </si>
  <si>
    <t>Trong đó</t>
  </si>
  <si>
    <t>Chương trình mục tiêu quốc gia nông thôn mới</t>
  </si>
  <si>
    <t>Chương trình mục tiêu quốc gia giảm nghèo bền vững</t>
  </si>
  <si>
    <t>Đầu tư phát triển</t>
  </si>
  <si>
    <t>Kinh phí sự nghiệp</t>
  </si>
  <si>
    <t>Vốn trong nước</t>
  </si>
  <si>
    <t>Vốn ngoài nước</t>
  </si>
  <si>
    <t>Ngân sách cấp tỉnh</t>
  </si>
  <si>
    <t>Cơ quan A</t>
  </si>
  <si>
    <t>Tổ chức B</t>
  </si>
  <si>
    <t>Ngân sách huyện</t>
  </si>
  <si>
    <t>Huyện A</t>
  </si>
  <si>
    <t>Quận B</t>
  </si>
  <si>
    <t>Thành phố C</t>
  </si>
  <si>
    <t>Thị xã D</t>
  </si>
  <si>
    <t>Biểu số 45/CK-NSNN</t>
  </si>
  <si>
    <t>Danh mục dự án</t>
  </si>
  <si>
    <t>Địa điểm xây dựng</t>
  </si>
  <si>
    <t>Năng lực thiết kế</t>
  </si>
  <si>
    <t>Thời gian khởi công - hoàn thành</t>
  </si>
  <si>
    <t>Quyết định đầu tư</t>
  </si>
  <si>
    <t>Số Quyết định, ngày, tháng, năm ban hành</t>
  </si>
  <si>
    <t>Tổng mức đầu tư được duyệt</t>
  </si>
  <si>
    <r>
      <t>Tổng số</t>
    </r>
    <r>
      <rPr>
        <sz val="12"/>
        <rFont val="Times New Roman"/>
        <family val="1"/>
      </rPr>
      <t xml:space="preserve"> (tất cả các nguồn vốn)</t>
    </r>
  </si>
  <si>
    <t>Chia theo nguồn vốn</t>
  </si>
  <si>
    <t>Ngoài nước</t>
  </si>
  <si>
    <t>Ngân sách trung ương</t>
  </si>
  <si>
    <t>Ngân sách tỉnh</t>
  </si>
  <si>
    <t>Tỉnh HB</t>
  </si>
  <si>
    <t>TPHB</t>
  </si>
  <si>
    <t>Đầu tư xây dựng cầu Trắng, Phường Đồng Tiến, TPHB</t>
  </si>
  <si>
    <t xml:space="preserve">2400; 17/10/2018 </t>
  </si>
  <si>
    <t>Trung tâm đăng kiểm xe cơ giới và Trung tâm đào tạo lái xe hạng A1</t>
  </si>
  <si>
    <t>Số 321; 04/02/2016</t>
  </si>
  <si>
    <t>Dự án Tăng cường năng lực hệ thống sản xuất giống lúa nhân dân tỉnh Hòa Bình, giai đoạn 2010-2015</t>
  </si>
  <si>
    <t>1988;  18/10/2011</t>
  </si>
  <si>
    <t>Dự án cải tạo nâng cấp đường tỉnh 438B (Khoan Dụ - An Bình), huyện Lạc Thủy</t>
  </si>
  <si>
    <t>2923; 31/12/2015</t>
  </si>
  <si>
    <t>Xây dựng các công trình quốc phòng trong khu vực phòng thủ tỉnh tại xã Đú Sáng, Kim Bôi (giai đoạn I)</t>
  </si>
  <si>
    <t>Trạm xử lý nước thải KCN Bờ trái Sông Đà</t>
  </si>
  <si>
    <t>Dự án Hạ tầng kỹ thuật khu dân cư mở rộng thị trấn Bo, tại xã Hạ Bì, huyện Kim Bôi</t>
  </si>
  <si>
    <t>Đường vào khu công nghiệp Yên Quang</t>
  </si>
  <si>
    <t>866; 29/5/2017</t>
  </si>
  <si>
    <t>859; 24/4/2019</t>
  </si>
  <si>
    <t>Hạ tầng trung tâm hành chính, chính trị tỉnh (giai đoạn 2)</t>
  </si>
  <si>
    <t>Dự án Đường Cun Pheo – Hang Kia – Quốc lộ 6 huyện Mai Châu (GĐ II)</t>
  </si>
  <si>
    <t>2378; 30/10/2019</t>
  </si>
  <si>
    <t>Dự án Đường 445 đi xóm Hải Cao, xã Hợp Thịnh, huyện Kỳ Sơn</t>
  </si>
  <si>
    <t>2357; 29/10/2019</t>
  </si>
  <si>
    <t>Dự án Xây dựng hạ tầng khu tái định cư cho các hộ dân trong KCN Mông Hóa</t>
  </si>
  <si>
    <t>2539; 30/10/2018</t>
  </si>
  <si>
    <t>Dự án cải tạo, nâng cấp đường liên xã Lạc Lương – Lạc Hưng, huyện Yên Thủy</t>
  </si>
  <si>
    <t>2081; 17/8/2016</t>
  </si>
  <si>
    <t>tỉnh HB</t>
  </si>
  <si>
    <t>Dự án phát triển nông thôn đa mục tiêu huyện Đà Bắc</t>
  </si>
  <si>
    <t>2361/QĐ-UBND ngày 31/12/2014</t>
  </si>
  <si>
    <t>Dự án trồng bảo vệ rừng phòng hộ đầu nguồn kết hợp xây dựng cơ sở hạ tầng phòng chống lũ, sạt lở đất, hạn hán bảo vệ dân cư huyện Lạc Sơn (Đối ứng ngân sách tỉnh )</t>
  </si>
  <si>
    <t>1106; 26/6/2015</t>
  </si>
  <si>
    <t>Cung cấp thiết bị y tế cho bệnh viện đa khoa huyện Lạc Thủy, tỉnh Hòa Bình</t>
  </si>
  <si>
    <t>1038/QĐ-UBND 19/6/2017</t>
  </si>
  <si>
    <t>Tiểu dự án xây dựng và nâng cấp hạ tầng du lịch Khu di tích Chùa tiên, xã Phú Lão huyện Lạc thủy, tỉnh Hòa Bình thuộc dự án phát triển cơ sở hạ tầng du lịch hỗ trợ cho tăng trưởng toàn diện khu vực tiểu vùng Mê Kông mở rộng - giai đoạn 2</t>
  </si>
  <si>
    <t>2471/QĐ-UBND 26/10/2018</t>
  </si>
  <si>
    <t>Chương trình mở rộng quy mô vệ sinh môi trường và nước sạch nông thôn</t>
  </si>
  <si>
    <t>Dự án mở rộng bệnh viện đa khoa tỉnh HB</t>
  </si>
  <si>
    <t>1164/QĐ-UBND 18/8/2014</t>
  </si>
  <si>
    <t>Dự án thoát nước và xử lý nước thải TP Hòa Bình (KFW)</t>
  </si>
  <si>
    <t>1173/QĐ-UBND ngày 3/7/2015</t>
  </si>
  <si>
    <t>Dự án Phát triển giáo dục THCS Khó khăn nhất, giai đoạn 2</t>
  </si>
  <si>
    <t>1879/QĐ-UBND; 14/8/2020 và 122/QĐ-SKHĐT; 28/8/2020</t>
  </si>
  <si>
    <t>Dự án đầu tư xây dựng và phát triển hệ thống cung ứng dịch vụ y tế tuyến cơ sở</t>
  </si>
  <si>
    <t>Dự án Khẩn cấp xử lý khối sạt trượt các khu vực phía đồi Ông Tượng, tổ 4, 5, 6 phường Chăm Mát, tổ 4 phường Thái Bình thành phố Hòa Bình</t>
  </si>
  <si>
    <t>Đường từ xóm Diềm đi xóm Chiêng, xã Tân Dân</t>
  </si>
  <si>
    <t>2655; 31/10/2013</t>
  </si>
  <si>
    <t>Đường nối từ đường Trần Hưng Đạo đến xã Dân Chủ kết nối với Quốc lộ 6</t>
  </si>
  <si>
    <t>2382; 30/10/2019</t>
  </si>
  <si>
    <t>Dự án San nền tạo mặt bằng phục vụ phát triển đô thị (sử dụng vật liệu đổ thải của dự án nhà máy thủy điện Hòa Bình mở rộng)</t>
  </si>
  <si>
    <t>Đường Ngòi Hoa - Quốc lộ 6</t>
  </si>
  <si>
    <t xml:space="preserve">Dự án Triển khai số hóa văn bản các cơ quan nhà nước </t>
  </si>
  <si>
    <t>Cải tạo, sửa chữa trụ sở Hội nông dân cũ thành Thư viện tỉnh</t>
  </si>
  <si>
    <t>Huyện Yên Thủy</t>
  </si>
  <si>
    <t>Huyện Lạc Thủy</t>
  </si>
  <si>
    <t>Thành Phố Hòa Bình</t>
  </si>
  <si>
    <t>TP Hòa Bình</t>
  </si>
  <si>
    <t>2412; 31/10/2019</t>
  </si>
  <si>
    <t>Giao thông</t>
  </si>
  <si>
    <t>Công nghiệp</t>
  </si>
  <si>
    <t>Đường liên huyện vùng cao Lạc Sơn - Tân Lạc tỉnh Hoà Bình</t>
  </si>
  <si>
    <t>1704; 31/10/2014</t>
  </si>
  <si>
    <t>324/QĐ-TTg ngày 23/3/2019; 654QĐ-UBND ngày 01/4/2019</t>
  </si>
  <si>
    <t>Dự án Chương trình đô thị miền núi phía Bắc - thành phố Hòa Bình</t>
  </si>
  <si>
    <t>1007/QĐ-UBND ngày 24/7/2014; QĐ 1674/QĐ-UBND ngày 31/10/2014</t>
  </si>
  <si>
    <t>Các nhiệm vụ, chương trình, dự án khác</t>
  </si>
  <si>
    <t>CÂN ĐỐI NGÂN SÁCH ĐỊA PHƯƠNG NĂM 2022</t>
  </si>
  <si>
    <r>
      <t xml:space="preserve">DỰ TOÁN NĂM 2021
</t>
    </r>
    <r>
      <rPr>
        <sz val="12"/>
        <rFont val="Times New Roman"/>
        <family val="1"/>
      </rPr>
      <t>(năm hiện hành)</t>
    </r>
  </si>
  <si>
    <r>
      <t xml:space="preserve">ƯỚC TH NĂM 2021
</t>
    </r>
    <r>
      <rPr>
        <sz val="12"/>
        <rFont val="Times New Roman"/>
        <family val="1"/>
      </rPr>
      <t>(năm hiện hành)</t>
    </r>
  </si>
  <si>
    <t>DỰ TOÁN NĂM 2022</t>
  </si>
  <si>
    <t>CÂN ĐỐI NGUỒN THU, CHI DỰ TOÁN NGÂN SÁCH CẤP TỈNH VÀ NGÂN SÁCH HUYỆN NĂM 2022</t>
  </si>
  <si>
    <r>
      <t xml:space="preserve">ƯỚC TH NĂM 2021 
</t>
    </r>
    <r>
      <rPr>
        <sz val="12"/>
        <rFont val="Times New Roman"/>
        <family val="1"/>
      </rPr>
      <t>(năm hiện hành)</t>
    </r>
  </si>
  <si>
    <t>DỰ TOÁN THU NGÂN SÁCH NHÀ NƯỚC NĂM 2022</t>
  </si>
  <si>
    <r>
      <t xml:space="preserve">ƯỚC THỰC HIỆN NĂM 2021
</t>
    </r>
    <r>
      <rPr>
        <sz val="11"/>
        <rFont val="Times New Roman"/>
        <family val="1"/>
      </rPr>
      <t>(năm hiện hành)</t>
    </r>
  </si>
  <si>
    <t>THU
NSNN</t>
  </si>
  <si>
    <t>DỰ TOÁN CHI NGÂN SÁCH ĐỊA PHƯƠNG, CHI NGÂN SÁCH CẤP TỈNH 
VÀ CHI NGÂN SÁCH HUYỆN THEO CƠ CẤU CHI NĂM  2022</t>
  </si>
  <si>
    <t>Chi đầu tư xây dựng cơ bản vốn tập trung trong nước</t>
  </si>
  <si>
    <t>DỰ TOÁN CHI NGÂN SÁCH CẤP TỈNH THEO LĨNH VỰC NĂM 2022</t>
  </si>
  <si>
    <t>DỰ TOÁN CHI NGÂN SÁCH CẤP TỈNH CHO TỪNG CƠ QUAN, TỔ CHỨC NĂM 2022</t>
  </si>
  <si>
    <t>Văn phòng ĐĐBQH và HĐND tỉnh</t>
  </si>
  <si>
    <t>DỰ TOÁN CHI ĐẦU TƯ PHÁT TRIỂN CỦA NGÂN SÁCH CẤP TỈNH CHO TỪNG CƠ QUAN, TỔ CHỨC THEO LĨNH VỰC NĂM 2022</t>
  </si>
  <si>
    <r>
      <t xml:space="preserve">Khuyến công </t>
    </r>
    <r>
      <rPr>
        <i/>
        <sz val="11"/>
        <rFont val="Times New Roman"/>
        <family val="1"/>
      </rPr>
      <t>(Trung tâm Tư vấn Công nghiệp và khuyến công - Sở Công thương)</t>
    </r>
  </si>
  <si>
    <r>
      <t xml:space="preserve">Sự nghiệp nông nghiệp và kiểm lâm </t>
    </r>
    <r>
      <rPr>
        <i/>
        <sz val="11"/>
        <rFont val="Times New Roman"/>
        <family val="1"/>
      </rPr>
      <t>(Sở Nông nghiệp và Phát triển nông thôn)</t>
    </r>
  </si>
  <si>
    <r>
      <t xml:space="preserve">Bổ sung vốn Quỹ hỗ trợ nông dân </t>
    </r>
    <r>
      <rPr>
        <i/>
        <sz val="11"/>
        <rFont val="Times New Roman"/>
        <family val="1"/>
      </rPr>
      <t>(Hội Nông dân tỉnh)</t>
    </r>
  </si>
  <si>
    <r>
      <t xml:space="preserve">Sự nghiệp giao thông, đối ứng CT MTQG Xây dựng nông thôn mới </t>
    </r>
    <r>
      <rPr>
        <i/>
        <sz val="11"/>
        <rFont val="Times New Roman"/>
        <family val="1"/>
      </rPr>
      <t>(Sở Giao thông vận tải)</t>
    </r>
  </si>
  <si>
    <r>
      <t xml:space="preserve">Sửa chữa đảm bảo an toàn công trình hồ Cai, xã Tân Mỹ, huyện Lạc Sơn </t>
    </r>
    <r>
      <rPr>
        <i/>
        <sz val="11"/>
        <rFont val="Times New Roman"/>
        <family val="1"/>
      </rPr>
      <t>(Công ty TNHH MTV Khai thác Công trình Thuỷ lợi Hòa Bình)</t>
    </r>
  </si>
  <si>
    <r>
      <t xml:space="preserve">Sửa chữa đảm bảo an toàn công trình hồ Trù Bụa, xã Mỹ Hoà, huyện Tân Lạc </t>
    </r>
    <r>
      <rPr>
        <i/>
        <sz val="11"/>
        <rFont val="Times New Roman"/>
        <family val="1"/>
      </rPr>
      <t>(Công ty TNHH MTV Khai thác Công trình Thuỷ lợi Hòa Bình)</t>
    </r>
  </si>
  <si>
    <r>
      <t>Lắp đặt 02 tổ máy bơm tại Trạm bơm tiêu Quỳnh Lâm, thành phố Hoà Bình</t>
    </r>
    <r>
      <rPr>
        <i/>
        <sz val="11"/>
        <rFont val="Times New Roman"/>
        <family val="1"/>
      </rPr>
      <t xml:space="preserve"> (Công ty TNHH MTV Khai thác Công trình Thuỷ lợi Hòa Bình)</t>
    </r>
  </si>
  <si>
    <r>
      <t xml:space="preserve">Các nhiệm vụ của Sở Tài nguyên và Môi trường </t>
    </r>
    <r>
      <rPr>
        <i/>
        <sz val="11"/>
        <rFont val="Times New Roman"/>
        <family val="1"/>
      </rPr>
      <t>(trong đó kinh phí thẩm định giá đất cụ thể phục vụ công tác tính thu tiền sử dụng đất, tiền thuê đất 3.500 tr.đồng)</t>
    </r>
  </si>
  <si>
    <r>
      <t xml:space="preserve">Kinh phí thực hiện giao đất, giao rừng, cấp giấy chứng nhận quyền sử dụng đất </t>
    </r>
    <r>
      <rPr>
        <i/>
        <sz val="11"/>
        <rFont val="Times New Roman"/>
        <family val="1"/>
      </rPr>
      <t>(Sở Nông nghiệp và Phát triển nông thôn)</t>
    </r>
  </si>
  <si>
    <r>
      <t xml:space="preserve">Kinh phí phát triển kinh tế tập thể, hợp tác xã theo Kế hoạch số 196/KH-UBND ngày 05/10/2021 của UBND tỉnh </t>
    </r>
    <r>
      <rPr>
        <i/>
        <sz val="11"/>
        <rFont val="Times New Roman"/>
        <family val="1"/>
      </rPr>
      <t>(Liên minh Hợp tác xã)</t>
    </r>
  </si>
  <si>
    <r>
      <t xml:space="preserve">Hỗ trợ thành lập mới hợp tác xã </t>
    </r>
    <r>
      <rPr>
        <i/>
        <sz val="11"/>
        <rFont val="Times New Roman"/>
        <family val="1"/>
      </rPr>
      <t>(Liên minh Hợp tác xã)</t>
    </r>
  </si>
  <si>
    <r>
      <t xml:space="preserve">Dự án "Hoàn thiện, hiện đại hóa hồ sơ, bản đồ địa giới hành chính và xây dựng cơ sở dữ liệu về địa giới hành chính" </t>
    </r>
    <r>
      <rPr>
        <i/>
        <sz val="11"/>
        <rFont val="Times New Roman"/>
        <family val="1"/>
      </rPr>
      <t>(Sở Nội vụ)</t>
    </r>
  </si>
  <si>
    <r>
      <t xml:space="preserve">Đề án Phát triển kinh tế - xã hội vùng đồng bào dân tộc Mông hai xã Hang Kia, Pà Cò, huyện Mai Châu giai đoạn 2021 - 2025 </t>
    </r>
    <r>
      <rPr>
        <i/>
        <sz val="11"/>
        <rFont val="Times New Roman"/>
        <family val="1"/>
      </rPr>
      <t>(Ban Dân tộc)</t>
    </r>
  </si>
  <si>
    <r>
      <t xml:space="preserve">Đối ứng chi Xây dựng nông thôn mới, Đề án tái cơ cấu, hỗ trợ phát triển sản xuất và các nhiệm vụ thuộc ngành nông nghiệp </t>
    </r>
    <r>
      <rPr>
        <i/>
        <sz val="11"/>
        <rFont val="Times New Roman"/>
        <family val="1"/>
      </rPr>
      <t>(Sở Nông nghiệp và Phát triển nông thôn)</t>
    </r>
  </si>
  <si>
    <t>DỰ TOÁN CHI THƯỜNG XUYÊN CỦA NGÂN SÁCH CẤP TỈNH CHO TỪNG CƠ QUAN, TỔ CHỨC THEO LĨNH VỰC NĂM 2022</t>
  </si>
  <si>
    <t>GIỮA NGÂN SÁCH CÁC CẤP CHÍNH QUYỀN ĐỊA PHƯƠNG NĂM 2022</t>
  </si>
  <si>
    <t>Thu quyền sử dụng đất sau khi sắp xếp tài sản dôi dư</t>
  </si>
  <si>
    <t>Thu đấu thầu lựa chọn nhà đầu tư</t>
  </si>
  <si>
    <t>Thu đấu giá quyền sử dụng đất</t>
  </si>
  <si>
    <t>DỰ TOÁN THU, SỐ BỔ SUNG VÀ DỰ TOÁN CHI CÂN ĐỐI NGÂN SÁCH TỪNG HUYỆN NĂM 2022</t>
  </si>
  <si>
    <t>CHO NGÂN SÁCH TỪNG HUYỆN NĂM 2022</t>
  </si>
  <si>
    <t>DỰ TOÁN CHI CHƯƠNG TRÌNH MỤC TIÊU QUỐC GIA NGÂN SÁCH CẤP TỈNH VÀ NGÂN SÁCH HUYỆN NĂM 2022</t>
  </si>
  <si>
    <t>DANH MỤC CÁC CHƯƠNG TRÌNH, DỰ ÁN SỬ DỤNG VỐN NGÂN SÁCH NHÀ NƯỚC NĂM 2022</t>
  </si>
  <si>
    <t>Giá trị khối lượng thực hiện từ khởi công đến 31/12/2021</t>
  </si>
  <si>
    <t>Lũy kế vốn đã bố trí đến 31/12/2021</t>
  </si>
  <si>
    <t>Kế hoạch vốn năm 2022</t>
  </si>
  <si>
    <t>CÁC DỰ ÁN ĐÃ HOÀN THÀNH</t>
  </si>
  <si>
    <t>Dự án Đê ngăn lũ kết hơp giao thông Pheo Chẹ  (đường 445)</t>
  </si>
  <si>
    <t>1582; 05/9/2011</t>
  </si>
  <si>
    <t>Dự án Nâng cấp mở rộng đê Đà Giang</t>
  </si>
  <si>
    <t>1736; 23/9/2011</t>
  </si>
  <si>
    <t>Trụ sở Chi cục quản lý chất lượng nông lâm thủy sản</t>
  </si>
  <si>
    <t>2305; 22/10/2019</t>
  </si>
  <si>
    <t>Nhà nội trú 3 tầng, bổ sung 6 phòng học khối THPT và các hạng mục phụ trợ, Trường PT DTNT THCS&amp;THPT huyện Lương Sơn</t>
  </si>
  <si>
    <t>Lương sơn</t>
  </si>
  <si>
    <t>2602/QĐ-UBND; 31/10/2018</t>
  </si>
  <si>
    <t>DỰ ÁN CHUYỂN TIẾP TỪ GIAI ĐOẠN 2016 - 2020 VÀ HOÀN THÀNH TRONG NĂM 2022</t>
  </si>
  <si>
    <t>Lĩnh vực nông, lâm nghiệp, thủy sản</t>
  </si>
  <si>
    <t>Lĩnh vực khu công nghiệp và khu kinh tế</t>
  </si>
  <si>
    <t>543; 
08/3/2016</t>
  </si>
  <si>
    <t>Y tế</t>
  </si>
  <si>
    <t>Dự án chuyển đổi công năng nhà điều hành thuộc Bệnh viện đa khoa tỉnh để phục vụ công tác chăm sóc sức khỏe cán bộ tỉnh (Khoa Nội A - BVĐK tỉnh)</t>
  </si>
  <si>
    <t>An ninh quốc phòng</t>
  </si>
  <si>
    <t>141; 31/10/2018</t>
  </si>
  <si>
    <t>Hoạt động của các cơ quan quản lý nhà nước, đơn vị sự nghiệp công lập, tổ chức chính trị và các tổ chức chính trị - xã hội</t>
  </si>
  <si>
    <t>Lĩnh vực văn hóa, thông tin</t>
  </si>
  <si>
    <t>Dự án Cải tạo, sửa chữa Cung văn hóa tỉnh</t>
  </si>
  <si>
    <t>2034; 23/9/2019; 322; 05/2/2021</t>
  </si>
  <si>
    <t>Lĩnh vực khoa học, công nghệ</t>
  </si>
  <si>
    <t>Tăng cường trang thiết bị phục vụ công tác QLNN về an toàn bức xạ, hạt nhân và ứng phó sự cố phóng xạ trên địa bàn tỉnh Hòa BÌnh</t>
  </si>
  <si>
    <t>2792; 31/10/2016</t>
  </si>
  <si>
    <t>2601; 31/10/2018</t>
  </si>
  <si>
    <t>2125; 31/10/2017; 1972; 24/8/2020</t>
  </si>
  <si>
    <t>DỰ ÁN CHUYỂN TIẾP TỪ GIAI ĐOẠN 2016 - 2020 VÀ HOÀN THÀNH SAU NĂM 2022</t>
  </si>
  <si>
    <t>ĐỐI ỨNG DỰ ÁN SỬ DỤNG VỐN NƯỚC NGOÀI (ODA)</t>
  </si>
  <si>
    <t>Dự án cải thiện nông nghiệp có tưới tỉnh Hòa Bình (WB7)</t>
  </si>
  <si>
    <t xml:space="preserve"> QĐ 4419/QĐ-BNN-HTQT; 04/11/2020;</t>
  </si>
  <si>
    <t>Dự án cung cấp nước sạch tại hai huyện Lương Sơn và Cao Phong (EDEF)</t>
  </si>
  <si>
    <t>Lương sơn - Cao Phong</t>
  </si>
  <si>
    <t>2705/QĐ-UBND, 30/12/2009; 1080/QĐ-UBND, 10/8/2012</t>
  </si>
  <si>
    <t>QĐ 880/QĐ-UBND ngày 04/4/2016; QĐ 3102/QĐ-BNN ngày 21/7/2016</t>
  </si>
  <si>
    <t>E</t>
  </si>
  <si>
    <t>ĐỐI ỨNG CÁC DỰ ÁN SỬ DỤNG VỐN NGÂN SÁCH TRUNG ƯƠNG</t>
  </si>
  <si>
    <t>2942; 17/12/2019</t>
  </si>
  <si>
    <t>Lạc sơn - Tân Lạc</t>
  </si>
  <si>
    <t>Khôi phục, tôn tạo di tích lịch sử cách mạng địa điểm huấn luyện chính trị và Đại hội trù bị Đại hội II Đảng Nhân dân Lào tại Hòa Bình</t>
  </si>
  <si>
    <t>Trung tâm huấn luyện dự bị động viên tỉnh Hòa Bình (giai đoạn II)</t>
  </si>
  <si>
    <t>2668; 20/10/2016</t>
  </si>
  <si>
    <t>Dự án lớp học mầm non và tiểu học  thuộc chương trình kiên cố hoá trường lớp học mầm non, tiểu học cho vùng đồng bào dân tộc, vùng sâu, vùng xa Huyện Mai Châu</t>
  </si>
  <si>
    <t>491/QĐ-UBND ngày 15/3/2019; 2108/QĐ-UBND ngày 30/9/2019</t>
  </si>
  <si>
    <t>Dự án cải tạo nâng cấp đường tỉnh 435</t>
  </si>
  <si>
    <t xml:space="preserve">88/QĐ-UBND,  15/01/2016; 2899/QĐ-UBND; 20/12/2019; 450/NQ-HĐND; 11/5/2021 </t>
  </si>
  <si>
    <t>F</t>
  </si>
  <si>
    <t>VỐN ĐẦU TƯ TRONG CÂN ĐỐI NGÂN SÁCH TỈNH BỔ SUNG CÓ MỤC TIÊU CHO HUYỆN</t>
  </si>
  <si>
    <t>G</t>
  </si>
  <si>
    <t>DỰ ÁN KHỞI CÔNG MỚI NĂM 2021 CHUYỂN TIẾP SANG NĂM 2022</t>
  </si>
  <si>
    <t>Cầu Chum - Km35+045, đường tỉnh 436</t>
  </si>
  <si>
    <t>QĐ:1324; 30/6/2021</t>
  </si>
  <si>
    <t>Đường nối từ đường QH 8 với Đường An Dương Vương, thành phố Hòa Bình</t>
  </si>
  <si>
    <t>2329; 14/10/2021</t>
  </si>
  <si>
    <t>2650; 12/11/2021</t>
  </si>
  <si>
    <t>Đường Thị trấn Đà Bắc - Thanh Sơn, Phú Thọ</t>
  </si>
  <si>
    <t>2316; 12/10/2021</t>
  </si>
  <si>
    <t>Đường Trần Hưng Đạo đến Trung tâm huyện Lương Sơn (Trung tâm hành chính quy hoạch huyện Lương Sơn)</t>
  </si>
  <si>
    <t>1551; 17/7/2021</t>
  </si>
  <si>
    <t>Đường từ Quốc lộ 6 đến khu công nghiệp Nhuận Trạch, huyện Lương Sơn</t>
  </si>
  <si>
    <t>2109; 17/9/2021</t>
  </si>
  <si>
    <t>Đường nội thị, thị trấn Mai Châu</t>
  </si>
  <si>
    <t>1620; 03/8/2021</t>
  </si>
  <si>
    <t>Cải tạo, nâng cấp đường từ ngã 3 Hàng Trạm ra đường Hồ Chí Minh, huyện Yên Thủy</t>
  </si>
  <si>
    <t>792; 13/4/2021</t>
  </si>
  <si>
    <t>Đường Hợp Phong, Cao phong</t>
  </si>
  <si>
    <t>1528; 23/7/2021</t>
  </si>
  <si>
    <t>Nâng cấp, sửa chữa đường đua xe đạp địa hình, tỉnh Hòa Bình</t>
  </si>
  <si>
    <t>699; 4/4/2021</t>
  </si>
  <si>
    <t>Khắc phục cấp bách sạt lở khu vực tổ 26 Phường Đồng Tiến và đoạn Cầu Hòa Bình 3, thành phố Hòa Bình</t>
  </si>
  <si>
    <t>967; 12/5/2021</t>
  </si>
  <si>
    <t>Dự án cải tạo, nâng cấp đường tỉnh 436 (đoạn Km0+00 - Km7+00)</t>
  </si>
  <si>
    <t>2682; 4/11/2020; 2257; 4/10/2021</t>
  </si>
  <si>
    <t>2693; 5/11/2020; 2388; 19/10/2021</t>
  </si>
  <si>
    <t>Công nghệ thông tin</t>
  </si>
  <si>
    <t>2364; 18/10/2021</t>
  </si>
  <si>
    <t>Nâng cấp, cải tạo hệ thống lưới điện khu vực vùng sâu, vùng xa, vùng đặc biệt khó khăn trên địa bàn tỉnh Hòa Bình</t>
  </si>
  <si>
    <t>2851; 02/11/2021</t>
  </si>
  <si>
    <t>Khu công nghiệp, cụm công nghiệp</t>
  </si>
  <si>
    <t>Dự án Tuyến đường gom và nút giao vào khu công nghiệp Lạc Thịnh, huyện Yên Thủy</t>
  </si>
  <si>
    <t>1646; 5/8/2021</t>
  </si>
  <si>
    <t>Hạ tầng kỹ thuật khu tái định cư phục vụ giải phóng mặt bằng Cụm Công nghiệp Yên Mông, xã Yên Mông, thành phố Hòa Bình</t>
  </si>
  <si>
    <t>Cấp, thoát nước</t>
  </si>
  <si>
    <t>Cấp thoát nước thành phố Hòa Bình (cải tạo nhánh N4, kênh tiêu 20)</t>
  </si>
  <si>
    <t>1567; 28/7/2021</t>
  </si>
  <si>
    <t>Văn hóa, thông tin</t>
  </si>
  <si>
    <t>1356; 05/7/2021</t>
  </si>
  <si>
    <t>Tôn tạo di tích Bác Hồ về thăm tập đoàn Chí Hòa tại xóm Dốc Phấn, xã Lâm Sơn, tỉnh Hòa Bình</t>
  </si>
  <si>
    <t>2379; 30/10/2019</t>
  </si>
  <si>
    <t>Lĩnh vực y tế, dân số và gia đình</t>
  </si>
  <si>
    <t>Trung tâm Y tế huyện Kim Bôi</t>
  </si>
  <si>
    <t>1303; 28/6/2021</t>
  </si>
  <si>
    <t>Trung tâm Y tế huyện Đà Bắc</t>
  </si>
  <si>
    <t>1321; 30/6/2021</t>
  </si>
  <si>
    <t>Lĩnh vực giáo dục và đào tạo</t>
  </si>
  <si>
    <t>Trường trung học phổ thông Kim Bôi, huyện Kim Bôi</t>
  </si>
  <si>
    <t>1287; 23/6/2021</t>
  </si>
  <si>
    <t>Trường trung học phổ thông Thanh Hà, huyện Lạc Thủy</t>
  </si>
  <si>
    <t>1294; 24/6/2021</t>
  </si>
  <si>
    <t>Trường Trung học phổ thông Yên Thủy B, huyện Yên Thủy</t>
  </si>
  <si>
    <t>1293; 24/6/2021</t>
  </si>
  <si>
    <t>Trường Phổ thông Dân tộc nội trú THCS B huyện Đà Bắc</t>
  </si>
  <si>
    <t>1292; 24/6/2021</t>
  </si>
  <si>
    <t>Trường trung học phổ thông Đại Đồng, huyện Lạc Sơn</t>
  </si>
  <si>
    <t>751; 07/4/2021</t>
  </si>
  <si>
    <t>Trường trung học phổ thông Kỳ Sơn</t>
  </si>
  <si>
    <t>837; 20/4/2021</t>
  </si>
  <si>
    <t>Xây dựng Trụ sở làm việc Cơ quan Bộ CHQS tỉnh Hòa Bình (giai đoạn II)</t>
  </si>
  <si>
    <t>1092; 28/5/2021</t>
  </si>
  <si>
    <t>Dự án Trụ sở Viện kiểm sát nhân dân thành phố Hòa Bình</t>
  </si>
  <si>
    <t>241/QĐ-VKSTC ngày 10/12/2020</t>
  </si>
  <si>
    <t>Dự án trụ sở Viện kiểm sát nhân dân huyện Mai Châu</t>
  </si>
  <si>
    <t>242/QĐ-VKSTC; 10/12/2020</t>
  </si>
  <si>
    <t>Xây dựng các trụ sở công an xã trên địa bàn tỉnh.</t>
  </si>
  <si>
    <t>H</t>
  </si>
  <si>
    <t>DỰ ÁN KHỞI CÔNG MỚI NĂM 2022</t>
  </si>
  <si>
    <t>Nâng cấp đường trung tâm phường Thống Nhất, thành phố Hòa Bình</t>
  </si>
  <si>
    <t>2366; 18/10/2021</t>
  </si>
  <si>
    <t>Đường kết nối thị trấn Lương Sơn - Xuân Mai Hà Nội (giai đoạn 1)</t>
  </si>
  <si>
    <t>2854; 03/12/2021</t>
  </si>
  <si>
    <t>Lĩnh vực nông, lâm nghiệp, thủy lợi</t>
  </si>
  <si>
    <t>Kè chống sạt lở bờ suối Chờ, xã Trung Sơn (nay là xã Liên Sơn), huyện Lương Sơn</t>
  </si>
  <si>
    <t>3381; 31/12/2020</t>
  </si>
  <si>
    <t>Dự án Đầu tư, nâng cấp hệ thống cơ sở hạ tầng kỹ thuật Trung tâm tích hợp dữ liệu của tỉnh</t>
  </si>
  <si>
    <t>2980; 6/12/2021</t>
  </si>
  <si>
    <t>Khu tái định cư cho các hộ liền kề nhà máy xi măng Trung Sơn (giai đoạn 1), huyện Lương Sơn</t>
  </si>
  <si>
    <t>2306; 12/10/2021</t>
  </si>
  <si>
    <t>Lĩnh vực xã hội</t>
  </si>
  <si>
    <t>Dự án Xây dựng Khu nhà nuôi dưỡng và quản lý đối tượng tại Trung tâm Công tác xã hội tỉnh Hòa Bình</t>
  </si>
  <si>
    <t>937; 07/5/2021</t>
  </si>
  <si>
    <t xml:space="preserve">Trung tâm Y tế huyện Lạc Thủy </t>
  </si>
  <si>
    <t>1342; 2/7/2021</t>
  </si>
  <si>
    <t>Trường Phổ thông Dân tộc nội trú trung học phổ thông tỉnh Hòa Bình</t>
  </si>
  <si>
    <t>2225; 30/9/2021</t>
  </si>
  <si>
    <t>Trường Trung học phổ thông Yên Thủy A, huyện Yên Thủy</t>
  </si>
  <si>
    <t>2223; 30/9/2021</t>
  </si>
  <si>
    <t>Trường Phổ thông Dân tộc nội trú THCS&amp;THPT huyện Lương Sơn</t>
  </si>
  <si>
    <t>2751; 25/11/2021</t>
  </si>
  <si>
    <t>Trường THPT Mai Châu</t>
  </si>
  <si>
    <t>2982; 6/12/2021</t>
  </si>
  <si>
    <t>Trường Cao đẳng sư phạm Hoà Bình</t>
  </si>
  <si>
    <t>2750; 25/11/2021</t>
  </si>
  <si>
    <t>Dự án trụ sở Viện kiểm sát nhân dân huyện Lạc Sơn</t>
  </si>
  <si>
    <t>100/QĐ-VKSND; 26/7/2021</t>
  </si>
  <si>
    <t>Trường bắn, thao trường huấn luyện Bộ CHQS tỉnh Hòa Bình/Quân khu 3</t>
  </si>
  <si>
    <t>2957/QĐ-BQP; 02/9/2021</t>
  </si>
  <si>
    <t>Xây dựng Đại đội Thiết giáp Bộ CHQS tỉnh Hòa Bình (giai đoạn 1)</t>
  </si>
  <si>
    <t>2901; 6/12/2021</t>
  </si>
  <si>
    <t>Đầu tư tăng cường tiềm lực phục vụ quản lý nhà nước về khoa học và công nghệ và nâng cao năng lực hoạt động Trung tâm ứng dụng Thông tin khoa học, công nghệ tỉnh Hòa Bình, giai đoạn 2</t>
  </si>
  <si>
    <t>2210; 29/9/2021</t>
  </si>
  <si>
    <t>Ứng dụng khoa học công nghệ xây dựng giải pháp lưu trữ tài liệu lịch sử tỉnh của Hòa Bình, tạo nền tảng phát triển Chính phủ số</t>
  </si>
  <si>
    <t>2872; 03/12/2021</t>
  </si>
  <si>
    <t>2470; 31/10/2020</t>
  </si>
  <si>
    <t>CHUẨN BỊ ĐẦU TƯ</t>
  </si>
  <si>
    <t>Đường Liên kết vùng Hòa Bình - Hà Nội  và cao tốc Sơn La (Hòa Bình - Mộc Châu)</t>
  </si>
  <si>
    <t>Kim Bôi - TPHB - Đà bắc</t>
  </si>
  <si>
    <t>440/NQ-HĐND; 28/4/2021</t>
  </si>
  <si>
    <t>Đường tránh thị trấn Vụ Bản, huyện Lạc Sơn, tỉnh Hòa Bình</t>
  </si>
  <si>
    <t>431/NQ-HĐND; 6/4/2021</t>
  </si>
  <si>
    <t>Đường nội thị thị trấn Bo, huyện Kim Bôi</t>
  </si>
  <si>
    <t>421/NQ-HĐND; 6/4/2021</t>
  </si>
  <si>
    <t>Nâng cấp tuyến đường giao thông từ đường Hồ Chí Minh đi Khu công nghiệp Thanh Hà, huyện Lạc Thủy, tỉnh Hòa Bình</t>
  </si>
  <si>
    <t>444/NQ-HĐND; 28/4/2021</t>
  </si>
  <si>
    <t>Ứng dụng công nghệ đầu tư xây dựng hệ thống quản lý thông tin cảnh báo sớm trượt lở, sạt lở đất đá, lũ bùn đá, lũ ống, lũ quét theo thời gian thực tại tỉnh Hòa Bình</t>
  </si>
  <si>
    <t>1062; 25/5/2021</t>
  </si>
  <si>
    <t>Hạ tầng khắc phục thiên tai xóm Khanh, xã Phú Cường và xóm Kem, xã Địch Giáo, huyện Tân Lạc</t>
  </si>
  <si>
    <t>1616; 10/7/2018</t>
  </si>
  <si>
    <t>Kho lưu trữ chuyên dụng tỉnh Hòa Bình</t>
  </si>
  <si>
    <t>1676; 10/8/2021</t>
  </si>
  <si>
    <t>J</t>
  </si>
  <si>
    <t>CÁC KINH PHÍ KHÁC</t>
  </si>
  <si>
    <t>Quỹ đầu tư phát triển</t>
  </si>
  <si>
    <t>K</t>
  </si>
  <si>
    <t>BÔI CHI NGÂN SÁCH ĐỊA PHƯƠNG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</si>
</sst>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164" formatCode="_(* #,##0_);_(* \(#,##0\);_(* &quot;-&quot;??_);_(@_)"/>
    <numFmt numFmtId="165" formatCode="###,###"/>
    <numFmt numFmtId="166" formatCode="###,###,###"/>
    <numFmt numFmtId="167" formatCode="_(* #,##0.0_);_(* \(#,##0.0\);_(* &quot;-&quot;??_);_(@_)"/>
  </numFmts>
  <fonts count="46">
    <font>
      <sz val="11"/>
      <color theme="1"/>
      <name val="Calibri"/>
      <family val="2"/>
      <scheme val="minor"/>
    </font>
    <font>
      <b/>
      <sz val="12"/>
      <name val="Times New Roman"/>
      <family val="1"/>
    </font>
    <font>
      <sz val="12"/>
      <name val="Times New Roman"/>
      <family val="1"/>
    </font>
    <font>
      <i/>
      <sz val="12"/>
      <name val="Times New Roman"/>
      <family val="1"/>
    </font>
    <font>
      <i/>
      <sz val="14"/>
      <name val="Times New Roman"/>
      <family val="1"/>
    </font>
    <font>
      <sz val="14"/>
      <name val="Times New Roman"/>
      <family val="1"/>
    </font>
    <font>
      <i/>
      <sz val="11"/>
      <name val="Times New Roman"/>
      <family val="1"/>
    </font>
    <font>
      <b/>
      <sz val="12"/>
      <name val="Times New Romanh"/>
    </font>
    <font>
      <b/>
      <u/>
      <sz val="12"/>
      <name val="Times New Roman"/>
      <family val="1"/>
    </font>
    <font>
      <sz val="12"/>
      <name val="Times New Roman"/>
      <family val="1"/>
      <charset val="163"/>
    </font>
    <font>
      <b/>
      <sz val="12"/>
      <name val="Times New Roman"/>
      <family val="1"/>
      <charset val="163"/>
    </font>
    <font>
      <b/>
      <sz val="14"/>
      <name val="Times New Roman"/>
      <family val="1"/>
    </font>
    <font>
      <sz val="16"/>
      <name val="Times New Roman"/>
      <family val="1"/>
    </font>
    <font>
      <b/>
      <sz val="11"/>
      <name val="Times New Roman"/>
      <family val="1"/>
    </font>
    <font>
      <sz val="13"/>
      <name val="Times New Roman"/>
      <family val="1"/>
    </font>
    <font>
      <sz val="11"/>
      <name val="Times New Roman"/>
      <family val="1"/>
    </font>
    <font>
      <b/>
      <u/>
      <sz val="14"/>
      <name val="Times New Roman"/>
      <family val="1"/>
    </font>
    <font>
      <sz val="12"/>
      <name val=".VnTime"/>
      <family val="2"/>
    </font>
    <font>
      <sz val="11"/>
      <color theme="1"/>
      <name val="Calibri"/>
      <family val="2"/>
      <scheme val="minor"/>
    </font>
    <font>
      <i/>
      <sz val="12"/>
      <name val="Times New Roman"/>
      <family val="1"/>
      <charset val="163"/>
    </font>
    <font>
      <b/>
      <sz val="12"/>
      <name val="Times New Roman h"/>
    </font>
    <font>
      <sz val="11"/>
      <name val="Times New Roman"/>
      <family val="1"/>
      <charset val="163"/>
    </font>
    <font>
      <sz val="13"/>
      <name val="Times New Roman"/>
      <family val="1"/>
      <charset val="163"/>
    </font>
    <font>
      <b/>
      <sz val="13"/>
      <name val="Times New Roman"/>
      <family val="1"/>
      <charset val="163"/>
    </font>
    <font>
      <i/>
      <sz val="13"/>
      <name val="Times New Roman"/>
      <family val="1"/>
      <charset val="163"/>
    </font>
    <font>
      <sz val="13"/>
      <name val="VnTime"/>
    </font>
    <font>
      <i/>
      <sz val="13"/>
      <name val="Times New Roman"/>
      <family val="1"/>
    </font>
    <font>
      <sz val="10"/>
      <name val="Times New Roman"/>
      <family val="1"/>
    </font>
    <font>
      <b/>
      <sz val="10"/>
      <name val="Times New Roman"/>
      <family val="1"/>
    </font>
    <font>
      <b/>
      <u/>
      <sz val="8"/>
      <name val="Times New Roman"/>
      <family val="1"/>
    </font>
    <font>
      <u/>
      <sz val="12"/>
      <name val="Times New Roman"/>
      <family val="1"/>
    </font>
    <font>
      <b/>
      <u/>
      <sz val="10"/>
      <name val="Times New Roman"/>
      <family val="1"/>
    </font>
    <font>
      <sz val="14"/>
      <name val=".VnArial Narrow"/>
      <family val="2"/>
    </font>
    <font>
      <u/>
      <sz val="10"/>
      <name val="Times New Roman"/>
      <family val="1"/>
    </font>
    <font>
      <sz val="10"/>
      <name val="Arial"/>
      <family val="2"/>
    </font>
    <font>
      <sz val="12"/>
      <name val="Times New RomanH"/>
    </font>
    <font>
      <b/>
      <sz val="13"/>
      <name val="Times New Roman"/>
      <family val="1"/>
    </font>
    <font>
      <b/>
      <sz val="14"/>
      <color rgb="FFFF0000"/>
      <name val="Times New Roman"/>
      <family val="1"/>
    </font>
    <font>
      <b/>
      <i/>
      <sz val="12"/>
      <name val="Times New Roman"/>
      <family val="1"/>
    </font>
    <font>
      <sz val="11"/>
      <color indexed="8"/>
      <name val="Calibri"/>
      <family val="2"/>
    </font>
    <font>
      <sz val="11"/>
      <color indexed="8"/>
      <name val="Calibri"/>
      <family val="2"/>
      <charset val="163"/>
    </font>
    <font>
      <sz val="10"/>
      <name val="Arial"/>
      <family val="2"/>
      <charset val="163"/>
    </font>
    <font>
      <sz val="12"/>
      <color theme="1"/>
      <name val="Times New Roman"/>
      <family val="2"/>
      <charset val="163"/>
    </font>
    <font>
      <sz val="11"/>
      <color theme="1"/>
      <name val="Calibri"/>
      <family val="2"/>
      <charset val="163"/>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theme="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bottom style="hair">
        <color indexed="64"/>
      </bottom>
      <diagonal/>
    </border>
    <border>
      <left/>
      <right style="thin">
        <color indexed="64"/>
      </right>
      <top/>
      <bottom/>
      <diagonal/>
    </border>
  </borders>
  <cellStyleXfs count="26">
    <xf numFmtId="0" fontId="0" fillId="0" borderId="0"/>
    <xf numFmtId="0" fontId="17" fillId="0" borderId="0"/>
    <xf numFmtId="0" fontId="21" fillId="0" borderId="0"/>
    <xf numFmtId="44" fontId="21" fillId="0" borderId="0" applyFont="0" applyFill="0" applyBorder="0" applyAlignment="0" applyProtection="0"/>
    <xf numFmtId="164" fontId="21" fillId="0" borderId="0" applyFont="0" applyFill="0" applyBorder="0" applyAlignment="0" applyProtection="0"/>
    <xf numFmtId="0" fontId="25" fillId="0" borderId="0"/>
    <xf numFmtId="0" fontId="32" fillId="0" borderId="0"/>
    <xf numFmtId="0" fontId="32" fillId="0" borderId="0" applyFont="0" applyFill="0" applyBorder="0" applyAlignment="0" applyProtection="0"/>
    <xf numFmtId="0" fontId="34" fillId="0" borderId="0"/>
    <xf numFmtId="0" fontId="34" fillId="0" borderId="0" applyFont="0" applyFill="0" applyBorder="0" applyAlignment="0" applyProtection="0"/>
    <xf numFmtId="0" fontId="34" fillId="0" borderId="0"/>
    <xf numFmtId="0" fontId="2" fillId="0" borderId="0"/>
    <xf numFmtId="44" fontId="39" fillId="0" borderId="0" applyFont="0" applyFill="0" applyBorder="0" applyAlignment="0" applyProtection="0"/>
    <xf numFmtId="0" fontId="34" fillId="0" borderId="0"/>
    <xf numFmtId="0" fontId="40" fillId="0" borderId="0"/>
    <xf numFmtId="0" fontId="34" fillId="0" borderId="0"/>
    <xf numFmtId="0" fontId="39" fillId="0" borderId="0"/>
    <xf numFmtId="0" fontId="34" fillId="0" borderId="0"/>
    <xf numFmtId="0" fontId="18" fillId="0" borderId="0"/>
    <xf numFmtId="0" fontId="41" fillId="0" borderId="0"/>
    <xf numFmtId="0" fontId="39" fillId="0" borderId="0"/>
    <xf numFmtId="167" fontId="14" fillId="0" borderId="0" applyFont="0" applyFill="0" applyBorder="0" applyAlignment="0" applyProtection="0"/>
    <xf numFmtId="165" fontId="34" fillId="0" borderId="0" applyFont="0" applyFill="0" applyBorder="0" applyAlignment="0" applyProtection="0"/>
    <xf numFmtId="0" fontId="42" fillId="0" borderId="0" applyAlignment="0"/>
    <xf numFmtId="0" fontId="34" fillId="0" borderId="0" applyAlignment="0"/>
    <xf numFmtId="0" fontId="43" fillId="0" borderId="0"/>
  </cellStyleXfs>
  <cellXfs count="382">
    <xf numFmtId="0" fontId="0" fillId="0" borderId="0" xfId="0"/>
    <xf numFmtId="0" fontId="1" fillId="0" borderId="0" xfId="0" applyFont="1" applyFill="1" applyAlignment="1"/>
    <xf numFmtId="0" fontId="1" fillId="0" borderId="0" xfId="0" applyFont="1" applyFill="1" applyAlignment="1">
      <alignment horizontal="centerContinuous"/>
    </xf>
    <xf numFmtId="0" fontId="2" fillId="0" borderId="0" xfId="0" applyFont="1" applyFill="1" applyAlignment="1">
      <alignment horizontal="centerContinuous"/>
    </xf>
    <xf numFmtId="0" fontId="2" fillId="0" borderId="0" xfId="0" applyFont="1" applyFill="1" applyAlignment="1">
      <alignment horizontal="right"/>
    </xf>
    <xf numFmtId="0" fontId="2" fillId="0" borderId="0" xfId="0" applyFont="1" applyFill="1"/>
    <xf numFmtId="0" fontId="3" fillId="0" borderId="0" xfId="0" applyNumberFormat="1" applyFont="1" applyFill="1" applyAlignment="1">
      <alignment vertical="center" wrapText="1"/>
    </xf>
    <xf numFmtId="0" fontId="4" fillId="0" borderId="0" xfId="0" applyFont="1" applyFill="1" applyAlignment="1">
      <alignment horizontal="left"/>
    </xf>
    <xf numFmtId="0" fontId="5" fillId="0" borderId="0" xfId="0" applyFont="1" applyFill="1"/>
    <xf numFmtId="0" fontId="1" fillId="0" borderId="5" xfId="0" applyFont="1" applyFill="1" applyBorder="1" applyAlignment="1">
      <alignment horizontal="center"/>
    </xf>
    <xf numFmtId="0" fontId="7" fillId="0" borderId="6" xfId="0" applyFont="1" applyFill="1" applyBorder="1" applyAlignment="1">
      <alignment horizontal="center"/>
    </xf>
    <xf numFmtId="3" fontId="2" fillId="0" borderId="5" xfId="0" applyNumberFormat="1" applyFont="1" applyFill="1" applyBorder="1"/>
    <xf numFmtId="0" fontId="1" fillId="0" borderId="7" xfId="0" applyFont="1" applyFill="1" applyBorder="1" applyAlignment="1">
      <alignment horizontal="center"/>
    </xf>
    <xf numFmtId="0" fontId="1" fillId="0" borderId="8" xfId="0" applyFont="1" applyFill="1" applyBorder="1"/>
    <xf numFmtId="3" fontId="8" fillId="0" borderId="7" xfId="0" applyNumberFormat="1" applyFont="1" applyFill="1" applyBorder="1"/>
    <xf numFmtId="3" fontId="2" fillId="0" borderId="7" xfId="0" applyNumberFormat="1" applyFont="1" applyFill="1" applyBorder="1"/>
    <xf numFmtId="0" fontId="2" fillId="0" borderId="7" xfId="0" applyFont="1" applyFill="1" applyBorder="1" applyAlignment="1">
      <alignment horizontal="center"/>
    </xf>
    <xf numFmtId="0" fontId="2" fillId="0" borderId="8" xfId="0" applyFont="1" applyFill="1" applyBorder="1"/>
    <xf numFmtId="0" fontId="2" fillId="0" borderId="7" xfId="0" quotePrefix="1" applyFont="1" applyFill="1" applyBorder="1" applyAlignment="1">
      <alignment horizontal="center"/>
    </xf>
    <xf numFmtId="0" fontId="1" fillId="0" borderId="8" xfId="0" applyFont="1" applyFill="1" applyBorder="1" applyAlignment="1">
      <alignment horizontal="center"/>
    </xf>
    <xf numFmtId="0" fontId="9" fillId="0" borderId="7" xfId="0" applyFont="1" applyFill="1" applyBorder="1" applyAlignment="1">
      <alignment horizontal="center"/>
    </xf>
    <xf numFmtId="0" fontId="10" fillId="0" borderId="7" xfId="0" applyFont="1" applyFill="1" applyBorder="1" applyAlignment="1">
      <alignment horizontal="center"/>
    </xf>
    <xf numFmtId="0" fontId="10" fillId="0" borderId="8" xfId="0" applyFont="1" applyFill="1" applyBorder="1"/>
    <xf numFmtId="0" fontId="1" fillId="0" borderId="8" xfId="0" applyFont="1" applyFill="1" applyBorder="1" applyAlignment="1">
      <alignment horizontal="center" wrapText="1"/>
    </xf>
    <xf numFmtId="0" fontId="9" fillId="0" borderId="7" xfId="0" applyFont="1" applyFill="1" applyBorder="1" applyAlignment="1">
      <alignment horizontal="center" vertical="center"/>
    </xf>
    <xf numFmtId="0" fontId="9" fillId="0" borderId="8" xfId="0" applyFont="1" applyFill="1" applyBorder="1" applyAlignment="1">
      <alignment vertical="center" wrapText="1"/>
    </xf>
    <xf numFmtId="0" fontId="9" fillId="0" borderId="8" xfId="0" applyFont="1" applyFill="1" applyBorder="1"/>
    <xf numFmtId="0" fontId="9" fillId="0" borderId="9" xfId="0" applyFont="1" applyFill="1" applyBorder="1" applyAlignment="1">
      <alignment horizontal="center"/>
    </xf>
    <xf numFmtId="0" fontId="9" fillId="0" borderId="10" xfId="0" applyFont="1" applyFill="1" applyBorder="1"/>
    <xf numFmtId="3" fontId="2" fillId="0" borderId="9" xfId="0" applyNumberFormat="1" applyFont="1" applyFill="1" applyBorder="1"/>
    <xf numFmtId="0" fontId="3" fillId="0" borderId="0" xfId="0" applyFont="1" applyFill="1"/>
    <xf numFmtId="0" fontId="4" fillId="0" borderId="0" xfId="0" applyFont="1" applyFill="1"/>
    <xf numFmtId="0" fontId="1" fillId="0" borderId="0" xfId="0" applyFont="1" applyFill="1" applyAlignment="1">
      <alignment horizontal="left"/>
    </xf>
    <xf numFmtId="0" fontId="1" fillId="0" borderId="0" xfId="0" applyFont="1" applyFill="1" applyAlignment="1">
      <alignment horizontal="right"/>
    </xf>
    <xf numFmtId="0" fontId="7" fillId="0" borderId="5" xfId="0" applyFont="1" applyFill="1" applyBorder="1"/>
    <xf numFmtId="0" fontId="2" fillId="0" borderId="5" xfId="0" applyFont="1" applyFill="1" applyBorder="1"/>
    <xf numFmtId="0" fontId="7" fillId="0" borderId="7" xfId="0" applyFont="1" applyFill="1" applyBorder="1"/>
    <xf numFmtId="1" fontId="2" fillId="0" borderId="7" xfId="0" applyNumberFormat="1" applyFont="1" applyFill="1" applyBorder="1"/>
    <xf numFmtId="0" fontId="2" fillId="0" borderId="7" xfId="0" applyFont="1" applyFill="1" applyBorder="1"/>
    <xf numFmtId="0" fontId="2" fillId="0" borderId="7" xfId="0" applyFont="1" applyFill="1" applyBorder="1" applyAlignment="1">
      <alignment wrapText="1"/>
    </xf>
    <xf numFmtId="0" fontId="1" fillId="0" borderId="7" xfId="0" applyFont="1" applyFill="1" applyBorder="1"/>
    <xf numFmtId="3" fontId="1" fillId="0" borderId="7" xfId="0" applyNumberFormat="1" applyFont="1" applyFill="1" applyBorder="1"/>
    <xf numFmtId="0" fontId="11" fillId="0" borderId="0" xfId="0" applyFont="1" applyFill="1"/>
    <xf numFmtId="0" fontId="1" fillId="0" borderId="7" xfId="0" applyFont="1" applyFill="1" applyBorder="1" applyAlignment="1">
      <alignment horizontal="left" wrapText="1"/>
    </xf>
    <xf numFmtId="0" fontId="2" fillId="0" borderId="11" xfId="0" applyFont="1" applyFill="1" applyBorder="1" applyAlignment="1">
      <alignment horizontal="center"/>
    </xf>
    <xf numFmtId="0" fontId="2" fillId="0" borderId="9" xfId="0" quotePrefix="1" applyFont="1" applyFill="1" applyBorder="1" applyAlignment="1">
      <alignment horizontal="center"/>
    </xf>
    <xf numFmtId="0" fontId="2" fillId="0" borderId="9" xfId="0" applyFont="1" applyFill="1" applyBorder="1"/>
    <xf numFmtId="1" fontId="2" fillId="0" borderId="9" xfId="0" applyNumberFormat="1" applyFont="1" applyFill="1" applyBorder="1"/>
    <xf numFmtId="0" fontId="11" fillId="0" borderId="0" xfId="0" applyFont="1" applyFill="1" applyAlignment="1">
      <alignment horizontal="centerContinuous"/>
    </xf>
    <xf numFmtId="0" fontId="12" fillId="0" borderId="0" xfId="0" applyFont="1" applyFill="1" applyAlignment="1">
      <alignment horizontal="centerContinuous"/>
    </xf>
    <xf numFmtId="0" fontId="14" fillId="0" borderId="14" xfId="0" applyFont="1" applyFill="1" applyBorder="1"/>
    <xf numFmtId="0" fontId="14" fillId="0" borderId="0" xfId="0" applyFont="1" applyFill="1"/>
    <xf numFmtId="0" fontId="13" fillId="0" borderId="3" xfId="0" applyFont="1" applyFill="1" applyBorder="1" applyAlignment="1">
      <alignment horizontal="center" wrapText="1"/>
    </xf>
    <xf numFmtId="0" fontId="1" fillId="0" borderId="6" xfId="0" applyFont="1" applyFill="1" applyBorder="1"/>
    <xf numFmtId="3" fontId="5" fillId="0" borderId="5" xfId="0" applyNumberFormat="1" applyFont="1" applyFill="1" applyBorder="1"/>
    <xf numFmtId="0" fontId="5" fillId="0" borderId="14" xfId="0" applyFont="1" applyFill="1" applyBorder="1"/>
    <xf numFmtId="3" fontId="16" fillId="0" borderId="7" xfId="0" applyNumberFormat="1" applyFont="1" applyFill="1" applyBorder="1"/>
    <xf numFmtId="3" fontId="5" fillId="0" borderId="7" xfId="0" applyNumberFormat="1" applyFont="1" applyFill="1" applyBorder="1"/>
    <xf numFmtId="0" fontId="3" fillId="0" borderId="7" xfId="0" quotePrefix="1" applyFont="1" applyFill="1" applyBorder="1" applyAlignment="1">
      <alignment horizontal="center"/>
    </xf>
    <xf numFmtId="0" fontId="3" fillId="0" borderId="7" xfId="0" applyFont="1" applyFill="1" applyBorder="1"/>
    <xf numFmtId="0" fontId="3" fillId="0" borderId="8" xfId="0" applyFont="1" applyFill="1" applyBorder="1"/>
    <xf numFmtId="0" fontId="2" fillId="0" borderId="7" xfId="0" applyFont="1" applyFill="1" applyBorder="1" applyAlignment="1">
      <alignment horizontal="center" vertical="center"/>
    </xf>
    <xf numFmtId="0" fontId="1" fillId="0" borderId="9" xfId="0" applyFont="1" applyFill="1" applyBorder="1" applyAlignment="1">
      <alignment horizontal="center"/>
    </xf>
    <xf numFmtId="0" fontId="1" fillId="0" borderId="9" xfId="0" applyFont="1" applyFill="1" applyBorder="1"/>
    <xf numFmtId="3" fontId="5" fillId="0" borderId="9" xfId="0" applyNumberFormat="1" applyFont="1" applyFill="1" applyBorder="1"/>
    <xf numFmtId="0" fontId="4" fillId="0" borderId="0" xfId="0" quotePrefix="1" applyFont="1" applyFill="1" applyAlignment="1">
      <alignment horizontal="left"/>
    </xf>
    <xf numFmtId="0" fontId="4" fillId="0" borderId="0" xfId="0" quotePrefix="1" applyFont="1" applyFill="1" applyBorder="1"/>
    <xf numFmtId="0" fontId="5" fillId="0" borderId="0" xfId="1" applyFont="1" applyFill="1"/>
    <xf numFmtId="0" fontId="11" fillId="0" borderId="0" xfId="0" applyFont="1" applyFill="1" applyAlignment="1">
      <alignment horizontal="left"/>
    </xf>
    <xf numFmtId="0" fontId="1" fillId="0" borderId="0" xfId="0" applyFont="1" applyFill="1" applyAlignment="1">
      <alignment horizontal="centerContinuous" wrapText="1"/>
    </xf>
    <xf numFmtId="0" fontId="11" fillId="0" borderId="0" xfId="0" applyFont="1" applyFill="1" applyAlignment="1">
      <alignment horizontal="centerContinuous" wrapText="1"/>
    </xf>
    <xf numFmtId="0" fontId="19" fillId="0" borderId="0" xfId="0" applyFont="1" applyFill="1" applyAlignment="1">
      <alignment horizontal="right"/>
    </xf>
    <xf numFmtId="0" fontId="13" fillId="0" borderId="3" xfId="0" applyFont="1" applyFill="1" applyBorder="1" applyAlignment="1">
      <alignment horizontal="center" vertical="center" wrapText="1"/>
    </xf>
    <xf numFmtId="0" fontId="1" fillId="0" borderId="5" xfId="0" applyFont="1" applyFill="1" applyBorder="1"/>
    <xf numFmtId="3" fontId="4" fillId="0" borderId="7" xfId="0" applyNumberFormat="1" applyFont="1" applyFill="1" applyBorder="1"/>
    <xf numFmtId="0" fontId="3" fillId="0" borderId="7" xfId="0" applyFont="1" applyFill="1" applyBorder="1" applyAlignment="1">
      <alignment horizontal="center"/>
    </xf>
    <xf numFmtId="0" fontId="2" fillId="0" borderId="7" xfId="0" applyFont="1" applyFill="1" applyBorder="1" applyAlignment="1">
      <alignment horizontal="justify" vertical="center" wrapText="1"/>
    </xf>
    <xf numFmtId="0" fontId="19" fillId="0" borderId="7" xfId="0" applyFont="1" applyFill="1" applyBorder="1" applyAlignment="1">
      <alignment horizontal="center"/>
    </xf>
    <xf numFmtId="0" fontId="19" fillId="0" borderId="7" xfId="0" applyFont="1" applyFill="1" applyBorder="1"/>
    <xf numFmtId="0" fontId="10" fillId="0" borderId="7" xfId="0" applyFont="1" applyFill="1" applyBorder="1"/>
    <xf numFmtId="0" fontId="20" fillId="0" borderId="7" xfId="0" applyFont="1" applyFill="1" applyBorder="1"/>
    <xf numFmtId="3" fontId="4" fillId="0" borderId="9" xfId="0" applyNumberFormat="1" applyFont="1" applyFill="1" applyBorder="1"/>
    <xf numFmtId="0" fontId="22" fillId="0" borderId="0" xfId="2" applyFont="1" applyFill="1"/>
    <xf numFmtId="164" fontId="10" fillId="0" borderId="0" xfId="3" applyNumberFormat="1" applyFont="1" applyFill="1" applyAlignment="1">
      <alignment horizontal="right"/>
    </xf>
    <xf numFmtId="0" fontId="22" fillId="0" borderId="0" xfId="2" applyFont="1"/>
    <xf numFmtId="0" fontId="23" fillId="0" borderId="0" xfId="2" applyFont="1" applyFill="1" applyAlignment="1">
      <alignment vertical="top"/>
    </xf>
    <xf numFmtId="164" fontId="23" fillId="0" borderId="0" xfId="3" applyNumberFormat="1" applyFont="1" applyFill="1"/>
    <xf numFmtId="0" fontId="22" fillId="0" borderId="0" xfId="2" applyFont="1" applyFill="1" applyAlignment="1">
      <alignment horizontal="right"/>
    </xf>
    <xf numFmtId="0" fontId="6" fillId="0" borderId="0" xfId="0" applyFont="1" applyFill="1" applyBorder="1" applyAlignment="1">
      <alignment horizontal="right"/>
    </xf>
    <xf numFmtId="0" fontId="10" fillId="0" borderId="19" xfId="2" applyFont="1" applyFill="1" applyBorder="1" applyAlignment="1">
      <alignment horizontal="center" vertical="center" wrapText="1"/>
    </xf>
    <xf numFmtId="164" fontId="10" fillId="0" borderId="19" xfId="3" applyNumberFormat="1" applyFont="1" applyFill="1" applyBorder="1" applyAlignment="1">
      <alignment horizontal="center" vertical="center" wrapText="1"/>
    </xf>
    <xf numFmtId="0" fontId="9" fillId="0" borderId="0" xfId="2" applyFont="1" applyAlignment="1">
      <alignment horizontal="center"/>
    </xf>
    <xf numFmtId="0" fontId="10" fillId="0" borderId="5" xfId="2" applyFont="1" applyFill="1" applyBorder="1" applyAlignment="1">
      <alignment horizontal="center" wrapText="1"/>
    </xf>
    <xf numFmtId="164" fontId="23" fillId="0" borderId="5" xfId="3" applyNumberFormat="1" applyFont="1" applyFill="1" applyBorder="1" applyAlignment="1"/>
    <xf numFmtId="0" fontId="23" fillId="0" borderId="0" xfId="2" applyFont="1"/>
    <xf numFmtId="0" fontId="10" fillId="0" borderId="7" xfId="2" applyFont="1" applyFill="1" applyBorder="1" applyAlignment="1">
      <alignment horizontal="center" wrapText="1"/>
    </xf>
    <xf numFmtId="0" fontId="10" fillId="0" borderId="7" xfId="2" applyFont="1" applyFill="1" applyBorder="1" applyAlignment="1">
      <alignment horizontal="left" wrapText="1"/>
    </xf>
    <xf numFmtId="164" fontId="23" fillId="0" borderId="7" xfId="3" applyNumberFormat="1" applyFont="1" applyFill="1" applyBorder="1" applyAlignment="1"/>
    <xf numFmtId="0" fontId="9" fillId="0" borderId="7" xfId="2" applyFont="1" applyFill="1" applyBorder="1" applyAlignment="1">
      <alignment horizontal="left" wrapText="1"/>
    </xf>
    <xf numFmtId="0" fontId="10" fillId="0" borderId="7" xfId="2" applyFont="1" applyFill="1" applyBorder="1" applyAlignment="1">
      <alignment wrapText="1"/>
    </xf>
    <xf numFmtId="0" fontId="9" fillId="0" borderId="7" xfId="0" applyFont="1" applyFill="1" applyBorder="1" applyAlignment="1">
      <alignment horizontal="center" wrapText="1"/>
    </xf>
    <xf numFmtId="165" fontId="9" fillId="0" borderId="7" xfId="0" applyNumberFormat="1" applyFont="1" applyFill="1" applyBorder="1" applyAlignment="1">
      <alignment wrapText="1"/>
    </xf>
    <xf numFmtId="165" fontId="19" fillId="0" borderId="7" xfId="0" applyNumberFormat="1" applyFont="1" applyFill="1" applyBorder="1" applyAlignment="1">
      <alignment wrapText="1"/>
    </xf>
    <xf numFmtId="0" fontId="9" fillId="0" borderId="7" xfId="5" applyFont="1" applyFill="1" applyBorder="1" applyAlignment="1">
      <alignment horizontal="center" wrapText="1"/>
    </xf>
    <xf numFmtId="165" fontId="9" fillId="0" borderId="7" xfId="5" applyNumberFormat="1" applyFont="1" applyFill="1" applyBorder="1" applyAlignment="1">
      <alignment wrapText="1"/>
    </xf>
    <xf numFmtId="0" fontId="9" fillId="0" borderId="7" xfId="5" applyFont="1" applyFill="1" applyBorder="1" applyAlignment="1">
      <alignment horizontal="center" vertical="center" wrapText="1"/>
    </xf>
    <xf numFmtId="165" fontId="9" fillId="0" borderId="7" xfId="5" applyNumberFormat="1" applyFont="1" applyFill="1" applyBorder="1" applyAlignment="1">
      <alignment vertical="center" wrapText="1"/>
    </xf>
    <xf numFmtId="0" fontId="9" fillId="0" borderId="7" xfId="2" applyFont="1" applyFill="1" applyBorder="1" applyAlignment="1">
      <alignment horizontal="center" wrapText="1"/>
    </xf>
    <xf numFmtId="0" fontId="19" fillId="0" borderId="7" xfId="2" applyFont="1" applyFill="1" applyBorder="1" applyAlignment="1">
      <alignment wrapText="1"/>
    </xf>
    <xf numFmtId="164" fontId="22" fillId="0" borderId="7" xfId="3" applyNumberFormat="1" applyFont="1" applyFill="1" applyBorder="1" applyAlignment="1"/>
    <xf numFmtId="0" fontId="10" fillId="0" borderId="9" xfId="2" applyFont="1" applyFill="1" applyBorder="1" applyAlignment="1">
      <alignment horizontal="center" wrapText="1"/>
    </xf>
    <xf numFmtId="0" fontId="10" fillId="0" borderId="9" xfId="2" applyFont="1" applyFill="1" applyBorder="1" applyAlignment="1">
      <alignment wrapText="1"/>
    </xf>
    <xf numFmtId="164" fontId="22" fillId="0" borderId="9" xfId="3" applyNumberFormat="1" applyFont="1" applyFill="1" applyBorder="1"/>
    <xf numFmtId="164" fontId="22" fillId="0" borderId="0" xfId="3" applyNumberFormat="1" applyFont="1" applyFill="1"/>
    <xf numFmtId="164" fontId="22" fillId="0" borderId="0" xfId="3" applyNumberFormat="1" applyFont="1"/>
    <xf numFmtId="0" fontId="2" fillId="0" borderId="0" xfId="0" applyFont="1" applyFill="1" applyAlignment="1">
      <alignment horizontal="center"/>
    </xf>
    <xf numFmtId="0" fontId="26" fillId="0" borderId="0" xfId="0" applyFont="1" applyFill="1" applyBorder="1" applyAlignment="1"/>
    <xf numFmtId="0" fontId="27" fillId="0" borderId="0" xfId="0" applyFont="1" applyFill="1"/>
    <xf numFmtId="166" fontId="28" fillId="0" borderId="0" xfId="0" applyNumberFormat="1" applyFont="1" applyFill="1" applyAlignment="1">
      <alignment vertical="center" wrapText="1"/>
    </xf>
    <xf numFmtId="166" fontId="29" fillId="0" borderId="5" xfId="0" applyNumberFormat="1" applyFont="1" applyFill="1" applyBorder="1" applyAlignment="1" applyProtection="1">
      <alignment horizontal="center" vertical="center"/>
    </xf>
    <xf numFmtId="166" fontId="28" fillId="0" borderId="5" xfId="0" applyNumberFormat="1" applyFont="1" applyFill="1" applyBorder="1" applyAlignment="1">
      <alignment horizontal="center" vertical="center"/>
    </xf>
    <xf numFmtId="166" fontId="28" fillId="0" borderId="7" xfId="0" applyNumberFormat="1" applyFont="1" applyFill="1" applyBorder="1" applyAlignment="1" applyProtection="1">
      <alignment vertical="center"/>
    </xf>
    <xf numFmtId="166" fontId="29" fillId="0" borderId="5" xfId="0" applyNumberFormat="1" applyFont="1" applyFill="1" applyBorder="1" applyAlignment="1">
      <alignment horizontal="center" vertical="center"/>
    </xf>
    <xf numFmtId="0" fontId="30" fillId="0" borderId="5" xfId="0" applyFont="1" applyFill="1" applyBorder="1" applyAlignment="1">
      <alignment vertical="center"/>
    </xf>
    <xf numFmtId="0" fontId="30" fillId="0" borderId="0" xfId="0" applyFont="1" applyFill="1" applyAlignment="1">
      <alignment vertical="center"/>
    </xf>
    <xf numFmtId="166" fontId="28" fillId="0" borderId="7" xfId="0" applyNumberFormat="1" applyFont="1" applyFill="1" applyBorder="1" applyAlignment="1" applyProtection="1">
      <alignment horizontal="center" vertical="center"/>
    </xf>
    <xf numFmtId="166" fontId="28" fillId="0" borderId="7" xfId="0" applyNumberFormat="1" applyFont="1" applyFill="1" applyBorder="1" applyAlignment="1" applyProtection="1">
      <alignment vertical="center" wrapText="1"/>
    </xf>
    <xf numFmtId="166" fontId="29" fillId="0" borderId="7" xfId="0" applyNumberFormat="1" applyFont="1" applyFill="1" applyBorder="1" applyAlignment="1">
      <alignment horizontal="center" vertical="center"/>
    </xf>
    <xf numFmtId="0" fontId="31" fillId="0" borderId="7" xfId="0" applyFont="1" applyFill="1" applyBorder="1"/>
    <xf numFmtId="0" fontId="31" fillId="0" borderId="0" xfId="0" applyFont="1" applyFill="1"/>
    <xf numFmtId="166" fontId="27" fillId="0" borderId="7" xfId="0" applyNumberFormat="1" applyFont="1" applyFill="1" applyBorder="1" applyAlignment="1" applyProtection="1">
      <alignment horizontal="center" vertical="center"/>
    </xf>
    <xf numFmtId="0" fontId="27" fillId="2" borderId="7" xfId="6" applyFont="1" applyFill="1" applyBorder="1" applyAlignment="1">
      <alignment vertical="center" wrapText="1"/>
    </xf>
    <xf numFmtId="41" fontId="27" fillId="0" borderId="7" xfId="7" applyNumberFormat="1" applyFont="1" applyFill="1" applyBorder="1" applyAlignment="1">
      <alignment vertical="center"/>
    </xf>
    <xf numFmtId="3" fontId="27" fillId="2" borderId="7" xfId="6" applyNumberFormat="1" applyFont="1" applyFill="1" applyBorder="1" applyAlignment="1">
      <alignment vertical="center" wrapText="1"/>
    </xf>
    <xf numFmtId="41" fontId="28" fillId="0" borderId="7" xfId="7" applyNumberFormat="1" applyFont="1" applyFill="1" applyBorder="1" applyAlignment="1">
      <alignment vertical="center"/>
    </xf>
    <xf numFmtId="3" fontId="27" fillId="2" borderId="7" xfId="6" applyNumberFormat="1" applyFont="1" applyFill="1" applyBorder="1" applyAlignment="1">
      <alignment horizontal="left" vertical="center" wrapText="1"/>
    </xf>
    <xf numFmtId="166" fontId="27" fillId="0" borderId="7" xfId="0" applyNumberFormat="1" applyFont="1" applyFill="1" applyBorder="1" applyAlignment="1" applyProtection="1">
      <alignment vertical="center"/>
    </xf>
    <xf numFmtId="0" fontId="33" fillId="0" borderId="7" xfId="0" applyFont="1" applyFill="1" applyBorder="1"/>
    <xf numFmtId="0" fontId="33" fillId="0" borderId="0" xfId="0" applyFont="1" applyFill="1"/>
    <xf numFmtId="166" fontId="28" fillId="0" borderId="7" xfId="0" applyNumberFormat="1" applyFont="1" applyFill="1" applyBorder="1" applyAlignment="1">
      <alignment horizontal="center" vertical="center"/>
    </xf>
    <xf numFmtId="0" fontId="27" fillId="0" borderId="7" xfId="0" applyFont="1" applyFill="1" applyBorder="1"/>
    <xf numFmtId="0" fontId="2" fillId="0" borderId="7" xfId="0" applyFont="1" applyFill="1" applyBorder="1" applyAlignment="1">
      <alignment vertical="center" wrapText="1"/>
    </xf>
    <xf numFmtId="0" fontId="2" fillId="0" borderId="0" xfId="0" applyFont="1" applyFill="1" applyAlignment="1">
      <alignment vertical="center" wrapText="1"/>
    </xf>
    <xf numFmtId="166" fontId="28" fillId="0" borderId="9" xfId="0" applyNumberFormat="1" applyFont="1" applyFill="1" applyBorder="1" applyAlignment="1">
      <alignment horizontal="center" vertical="center"/>
    </xf>
    <xf numFmtId="166" fontId="28" fillId="0" borderId="9" xfId="0" applyNumberFormat="1" applyFont="1" applyFill="1" applyBorder="1" applyAlignment="1" applyProtection="1">
      <alignment vertical="center" wrapText="1"/>
    </xf>
    <xf numFmtId="166" fontId="28" fillId="0" borderId="9" xfId="0" applyNumberFormat="1" applyFont="1" applyFill="1" applyBorder="1" applyAlignment="1" applyProtection="1">
      <alignment vertical="center"/>
    </xf>
    <xf numFmtId="0" fontId="27"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7" fillId="0" borderId="0" xfId="0" applyNumberFormat="1" applyFont="1" applyFill="1" applyAlignment="1">
      <alignment vertical="center"/>
    </xf>
    <xf numFmtId="0" fontId="1" fillId="0" borderId="0" xfId="0" applyNumberFormat="1" applyFont="1" applyFill="1" applyAlignment="1">
      <alignment horizontal="right" vertical="center"/>
    </xf>
    <xf numFmtId="166" fontId="6" fillId="0" borderId="0" xfId="0" applyNumberFormat="1" applyFont="1" applyFill="1" applyBorder="1" applyAlignment="1">
      <alignment horizontal="right"/>
    </xf>
    <xf numFmtId="166" fontId="27" fillId="0" borderId="4" xfId="0" applyNumberFormat="1" applyFont="1" applyFill="1" applyBorder="1" applyAlignment="1">
      <alignment horizontal="center" vertical="center" wrapText="1"/>
    </xf>
    <xf numFmtId="166" fontId="27" fillId="0" borderId="7"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xf>
    <xf numFmtId="166" fontId="27" fillId="0" borderId="9" xfId="0" applyNumberFormat="1" applyFont="1" applyFill="1" applyBorder="1" applyAlignment="1" applyProtection="1">
      <alignment horizontal="left" vertical="center"/>
    </xf>
    <xf numFmtId="0" fontId="27" fillId="0" borderId="9" xfId="0" applyFont="1" applyFill="1" applyBorder="1"/>
    <xf numFmtId="0" fontId="2" fillId="0" borderId="0" xfId="1" applyFont="1" applyFill="1"/>
    <xf numFmtId="0" fontId="4" fillId="0" borderId="0" xfId="1" applyFont="1" applyFill="1" applyAlignment="1">
      <alignment horizontal="left"/>
    </xf>
    <xf numFmtId="0" fontId="14" fillId="0" borderId="0" xfId="1" applyFont="1" applyFill="1"/>
    <xf numFmtId="0" fontId="35" fillId="0" borderId="20" xfId="8" applyFont="1" applyBorder="1" applyAlignment="1">
      <alignment horizontal="center" vertical="center" wrapText="1"/>
    </xf>
    <xf numFmtId="0" fontId="35" fillId="0" borderId="20" xfId="8" applyFont="1" applyBorder="1" applyAlignment="1">
      <alignment vertical="center" wrapText="1"/>
    </xf>
    <xf numFmtId="37" fontId="35" fillId="0" borderId="20" xfId="9" applyNumberFormat="1" applyFont="1" applyBorder="1" applyAlignment="1">
      <alignment vertical="center"/>
    </xf>
    <xf numFmtId="0" fontId="35" fillId="0" borderId="7" xfId="8" applyFont="1" applyBorder="1" applyAlignment="1">
      <alignment horizontal="center" vertical="center" wrapText="1"/>
    </xf>
    <xf numFmtId="0" fontId="35" fillId="0" borderId="7" xfId="8" applyFont="1" applyBorder="1" applyAlignment="1">
      <alignment vertical="center" wrapText="1"/>
    </xf>
    <xf numFmtId="37" fontId="35" fillId="0" borderId="7" xfId="9" applyNumberFormat="1" applyFont="1" applyBorder="1" applyAlignment="1">
      <alignment vertical="center"/>
    </xf>
    <xf numFmtId="0" fontId="35" fillId="0" borderId="9" xfId="8" applyFont="1" applyBorder="1" applyAlignment="1">
      <alignment horizontal="center" vertical="center" wrapText="1"/>
    </xf>
    <xf numFmtId="0" fontId="35" fillId="0" borderId="9" xfId="8" applyFont="1" applyBorder="1" applyAlignment="1">
      <alignment vertical="center" wrapText="1"/>
    </xf>
    <xf numFmtId="37" fontId="35" fillId="0" borderId="9" xfId="9" applyNumberFormat="1" applyFont="1" applyBorder="1" applyAlignment="1">
      <alignment vertical="center"/>
    </xf>
    <xf numFmtId="0" fontId="2" fillId="0" borderId="0" xfId="1" applyFont="1" applyFill="1" applyAlignment="1">
      <alignment horizontal="centerContinuous"/>
    </xf>
    <xf numFmtId="0" fontId="6" fillId="0" borderId="0" xfId="1" applyFont="1" applyFill="1" applyBorder="1" applyAlignment="1">
      <alignment horizontal="right"/>
    </xf>
    <xf numFmtId="0" fontId="1" fillId="0" borderId="5" xfId="1" applyFont="1" applyFill="1" applyBorder="1" applyAlignment="1">
      <alignment horizontal="center"/>
    </xf>
    <xf numFmtId="0" fontId="1" fillId="0" borderId="6" xfId="1" applyFont="1" applyFill="1" applyBorder="1"/>
    <xf numFmtId="3" fontId="2" fillId="0" borderId="5" xfId="1" applyNumberFormat="1" applyFont="1" applyFill="1" applyBorder="1"/>
    <xf numFmtId="0" fontId="2" fillId="0" borderId="20" xfId="1" applyFont="1" applyFill="1" applyBorder="1" applyAlignment="1">
      <alignment horizontal="center"/>
    </xf>
    <xf numFmtId="0" fontId="2" fillId="0" borderId="22" xfId="1" applyFont="1" applyFill="1" applyBorder="1"/>
    <xf numFmtId="3" fontId="2" fillId="0" borderId="20" xfId="1" applyNumberFormat="1" applyFont="1" applyFill="1" applyBorder="1"/>
    <xf numFmtId="3" fontId="2" fillId="2" borderId="20" xfId="1" applyNumberFormat="1" applyFont="1" applyFill="1" applyBorder="1"/>
    <xf numFmtId="0" fontId="2" fillId="0" borderId="7" xfId="1" applyFont="1" applyFill="1" applyBorder="1" applyAlignment="1">
      <alignment horizontal="center"/>
    </xf>
    <xf numFmtId="0" fontId="2" fillId="0" borderId="8" xfId="1" applyFont="1" applyFill="1" applyBorder="1"/>
    <xf numFmtId="3" fontId="2" fillId="0" borderId="7" xfId="1" applyNumberFormat="1" applyFont="1" applyFill="1" applyBorder="1"/>
    <xf numFmtId="0" fontId="2" fillId="0" borderId="9" xfId="1" applyFont="1" applyFill="1" applyBorder="1" applyAlignment="1">
      <alignment horizontal="center"/>
    </xf>
    <xf numFmtId="0" fontId="2" fillId="0" borderId="10" xfId="0" applyFont="1" applyFill="1" applyBorder="1"/>
    <xf numFmtId="3" fontId="2" fillId="0" borderId="9" xfId="1" applyNumberFormat="1" applyFont="1" applyFill="1" applyBorder="1"/>
    <xf numFmtId="0" fontId="4" fillId="0" borderId="0" xfId="1" applyFont="1" applyFill="1"/>
    <xf numFmtId="0" fontId="4" fillId="0" borderId="1" xfId="0" applyFont="1" applyFill="1" applyBorder="1" applyAlignment="1"/>
    <xf numFmtId="0" fontId="2" fillId="0" borderId="9" xfId="0" applyFont="1" applyFill="1" applyBorder="1" applyAlignment="1">
      <alignment horizontal="center"/>
    </xf>
    <xf numFmtId="0" fontId="11" fillId="0" borderId="0" xfId="1" applyFont="1" applyFill="1" applyAlignment="1">
      <alignment horizontal="centerContinuous"/>
    </xf>
    <xf numFmtId="0" fontId="11" fillId="0" borderId="0" xfId="1" applyFont="1" applyFill="1" applyAlignment="1"/>
    <xf numFmtId="0" fontId="1" fillId="0" borderId="0" xfId="1" applyFont="1" applyFill="1" applyAlignment="1">
      <alignment horizontal="centerContinuous"/>
    </xf>
    <xf numFmtId="0" fontId="12" fillId="0" borderId="0" xfId="1" applyFont="1" applyFill="1" applyAlignment="1">
      <alignment horizontal="centerContinuous"/>
    </xf>
    <xf numFmtId="0" fontId="4" fillId="0" borderId="0" xfId="1" applyFont="1" applyFill="1" applyBorder="1" applyAlignment="1">
      <alignment horizontal="center"/>
    </xf>
    <xf numFmtId="0" fontId="2" fillId="0" borderId="4"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1" fillId="0" borderId="7" xfId="1" applyFont="1" applyFill="1" applyBorder="1" applyAlignment="1">
      <alignment horizontal="center"/>
    </xf>
    <xf numFmtId="0" fontId="1" fillId="0" borderId="8" xfId="1" applyFont="1" applyFill="1" applyBorder="1"/>
    <xf numFmtId="0" fontId="2" fillId="0" borderId="10" xfId="1" applyFont="1" applyFill="1" applyBorder="1"/>
    <xf numFmtId="0" fontId="37" fillId="0" borderId="0" xfId="1" quotePrefix="1" applyFont="1" applyFill="1" applyAlignment="1">
      <alignment horizontal="centerContinuous"/>
    </xf>
    <xf numFmtId="0" fontId="11" fillId="0" borderId="0" xfId="1" quotePrefix="1" applyFont="1" applyFill="1" applyAlignment="1">
      <alignment horizontal="centerContinuous"/>
    </xf>
    <xf numFmtId="3" fontId="11" fillId="0" borderId="0" xfId="10" applyNumberFormat="1" applyFont="1" applyFill="1" applyBorder="1" applyAlignment="1">
      <alignment horizontal="center" vertical="center" wrapText="1"/>
    </xf>
    <xf numFmtId="3" fontId="5" fillId="0" borderId="0" xfId="10" applyNumberFormat="1" applyFont="1" applyFill="1" applyBorder="1" applyAlignment="1">
      <alignment vertical="center" wrapText="1"/>
    </xf>
    <xf numFmtId="37" fontId="1" fillId="0" borderId="7" xfId="0" applyNumberFormat="1" applyFont="1" applyFill="1" applyBorder="1" applyAlignment="1">
      <alignment horizontal="center" vertical="center" wrapText="1"/>
    </xf>
    <xf numFmtId="3" fontId="1" fillId="0" borderId="7" xfId="0" applyNumberFormat="1" applyFont="1" applyFill="1" applyBorder="1" applyAlignment="1">
      <alignment horizontal="left" vertical="center" wrapText="1"/>
    </xf>
    <xf numFmtId="1" fontId="5" fillId="0" borderId="7" xfId="10" applyNumberFormat="1" applyFont="1" applyFill="1" applyBorder="1" applyAlignment="1">
      <alignment horizontal="center" vertical="center" wrapText="1"/>
    </xf>
    <xf numFmtId="1" fontId="5" fillId="0" borderId="7" xfId="10" applyNumberFormat="1" applyFont="1" applyFill="1" applyBorder="1" applyAlignment="1">
      <alignment horizontal="right" vertical="center"/>
    </xf>
    <xf numFmtId="1" fontId="5" fillId="0" borderId="0" xfId="10" applyNumberFormat="1" applyFont="1" applyFill="1" applyAlignment="1">
      <alignment vertical="center"/>
    </xf>
    <xf numFmtId="37" fontId="2" fillId="0" borderId="7" xfId="0" applyNumberFormat="1" applyFont="1" applyFill="1" applyBorder="1" applyAlignment="1">
      <alignment horizontal="center" vertical="center" wrapText="1"/>
    </xf>
    <xf numFmtId="3" fontId="5" fillId="0" borderId="7" xfId="10" quotePrefix="1" applyNumberFormat="1" applyFont="1" applyFill="1" applyBorder="1" applyAlignment="1">
      <alignment horizontal="center" vertical="center" wrapText="1"/>
    </xf>
    <xf numFmtId="3" fontId="5" fillId="0" borderId="7" xfId="10" quotePrefix="1" applyNumberFormat="1" applyFont="1" applyFill="1" applyBorder="1" applyAlignment="1">
      <alignment horizontal="right" vertical="center" wrapText="1"/>
    </xf>
    <xf numFmtId="37" fontId="38" fillId="0" borderId="7" xfId="0" applyNumberFormat="1" applyFont="1" applyFill="1" applyBorder="1" applyAlignment="1">
      <alignment horizontal="center" vertical="center" wrapText="1"/>
    </xf>
    <xf numFmtId="3" fontId="2" fillId="0" borderId="7" xfId="11" applyNumberFormat="1"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7" xfId="1" applyFont="1" applyFill="1" applyBorder="1"/>
    <xf numFmtId="3" fontId="2" fillId="0" borderId="7" xfId="0" applyNumberFormat="1" applyFont="1" applyFill="1" applyBorder="1" applyAlignment="1">
      <alignment horizontal="left" vertical="center" wrapText="1"/>
    </xf>
    <xf numFmtId="0" fontId="2" fillId="0" borderId="7" xfId="14" applyFont="1" applyFill="1" applyBorder="1" applyAlignment="1">
      <alignment horizontal="left" vertical="center" wrapText="1"/>
    </xf>
    <xf numFmtId="3" fontId="2" fillId="0" borderId="7" xfId="0" applyNumberFormat="1" applyFont="1" applyFill="1" applyBorder="1" applyAlignment="1">
      <alignment vertical="center" wrapText="1"/>
    </xf>
    <xf numFmtId="0" fontId="2" fillId="0" borderId="7" xfId="16" applyFont="1" applyFill="1" applyBorder="1" applyAlignment="1">
      <alignment vertical="center" wrapText="1"/>
    </xf>
    <xf numFmtId="37" fontId="2" fillId="0" borderId="7" xfId="0" applyNumberFormat="1" applyFont="1" applyFill="1" applyBorder="1" applyAlignment="1">
      <alignment horizontal="left" vertical="center" wrapText="1"/>
    </xf>
    <xf numFmtId="0" fontId="2" fillId="0" borderId="7" xfId="18" applyFont="1" applyFill="1" applyBorder="1" applyAlignment="1">
      <alignment horizontal="justify" vertical="center" wrapText="1"/>
    </xf>
    <xf numFmtId="0" fontId="2" fillId="0" borderId="9" xfId="1" applyFont="1" applyFill="1" applyBorder="1"/>
    <xf numFmtId="3" fontId="2" fillId="0" borderId="7" xfId="1" applyNumberFormat="1" applyFont="1" applyFill="1" applyBorder="1" applyAlignment="1"/>
    <xf numFmtId="3" fontId="2" fillId="0" borderId="9" xfId="1" applyNumberFormat="1" applyFont="1" applyFill="1" applyBorder="1" applyAlignment="1"/>
    <xf numFmtId="0" fontId="1" fillId="0" borderId="0" xfId="0" applyFont="1" applyFill="1" applyAlignment="1">
      <alignment horizontal="right"/>
    </xf>
    <xf numFmtId="0" fontId="3" fillId="0" borderId="0" xfId="0" applyNumberFormat="1" applyFont="1" applyFill="1" applyAlignment="1">
      <alignment horizontal="center" vertical="center" wrapText="1"/>
    </xf>
    <xf numFmtId="0" fontId="19" fillId="0" borderId="0" xfId="2" applyFont="1" applyFill="1" applyAlignment="1">
      <alignment horizontal="center"/>
    </xf>
    <xf numFmtId="166" fontId="27" fillId="0" borderId="19" xfId="0" applyNumberFormat="1" applyFont="1" applyFill="1" applyBorder="1" applyAlignment="1">
      <alignment horizontal="center" vertical="center" wrapText="1"/>
    </xf>
    <xf numFmtId="0" fontId="4" fillId="0" borderId="0" xfId="0" applyFont="1" applyFill="1" applyBorder="1" applyAlignment="1">
      <alignment horizontal="center"/>
    </xf>
    <xf numFmtId="0" fontId="7" fillId="0" borderId="19" xfId="8" applyFont="1" applyBorder="1" applyAlignment="1">
      <alignment horizontal="center" vertical="center" wrapText="1"/>
    </xf>
    <xf numFmtId="0" fontId="2" fillId="0" borderId="2" xfId="1" applyFont="1" applyFill="1" applyBorder="1" applyAlignment="1">
      <alignment horizontal="center" vertical="center" wrapText="1"/>
    </xf>
    <xf numFmtId="0" fontId="1" fillId="0" borderId="0" xfId="0" applyFont="1" applyFill="1" applyAlignment="1">
      <alignment horizontal="right"/>
    </xf>
    <xf numFmtId="0" fontId="6" fillId="0" borderId="1" xfId="0" applyFont="1" applyFill="1" applyBorder="1" applyAlignment="1">
      <alignment horizontal="right"/>
    </xf>
    <xf numFmtId="3" fontId="1" fillId="0" borderId="19" xfId="10" applyNumberFormat="1" applyFont="1" applyFill="1" applyBorder="1" applyAlignment="1">
      <alignment horizontal="center" vertical="center" wrapText="1"/>
    </xf>
    <xf numFmtId="3" fontId="1" fillId="0" borderId="5" xfId="0" applyNumberFormat="1" applyFont="1" applyFill="1" applyBorder="1"/>
    <xf numFmtId="3" fontId="30" fillId="0" borderId="7" xfId="0" applyNumberFormat="1" applyFont="1" applyFill="1" applyBorder="1"/>
    <xf numFmtId="1" fontId="1" fillId="0" borderId="7" xfId="0" applyNumberFormat="1" applyFont="1" applyFill="1" applyBorder="1"/>
    <xf numFmtId="0" fontId="2" fillId="2" borderId="8" xfId="0" applyFont="1" applyFill="1" applyBorder="1"/>
    <xf numFmtId="0" fontId="2" fillId="2" borderId="8" xfId="0" applyFont="1" applyFill="1" applyBorder="1" applyAlignment="1">
      <alignment vertical="center" wrapText="1"/>
    </xf>
    <xf numFmtId="0" fontId="1" fillId="2" borderId="8" xfId="0" applyFont="1" applyFill="1" applyBorder="1"/>
    <xf numFmtId="0" fontId="1" fillId="2" borderId="9" xfId="0" applyFont="1" applyFill="1" applyBorder="1"/>
    <xf numFmtId="164" fontId="24" fillId="0" borderId="0" xfId="4" applyFont="1" applyFill="1" applyAlignment="1">
      <alignment horizontal="right"/>
    </xf>
    <xf numFmtId="0" fontId="15" fillId="2" borderId="7" xfId="6" applyFont="1" applyFill="1" applyBorder="1" applyAlignment="1">
      <alignment horizontal="left" vertical="center" wrapText="1"/>
    </xf>
    <xf numFmtId="3" fontId="27" fillId="0" borderId="7" xfId="0" applyNumberFormat="1" applyFont="1" applyFill="1" applyBorder="1"/>
    <xf numFmtId="0" fontId="15" fillId="2" borderId="7" xfId="6" applyFont="1" applyFill="1" applyBorder="1" applyAlignment="1">
      <alignment vertical="center" wrapText="1"/>
    </xf>
    <xf numFmtId="166" fontId="31" fillId="0" borderId="7" xfId="0" applyNumberFormat="1" applyFont="1" applyFill="1" applyBorder="1"/>
    <xf numFmtId="0" fontId="33" fillId="0" borderId="9" xfId="0" applyFont="1" applyFill="1" applyBorder="1"/>
    <xf numFmtId="0" fontId="7" fillId="0" borderId="19" xfId="8" applyFont="1" applyBorder="1" applyAlignment="1">
      <alignment vertical="center" wrapText="1"/>
    </xf>
    <xf numFmtId="0" fontId="5" fillId="0" borderId="7" xfId="0" applyFont="1" applyFill="1" applyBorder="1"/>
    <xf numFmtId="0" fontId="5" fillId="0" borderId="9" xfId="0" applyFont="1" applyFill="1" applyBorder="1"/>
    <xf numFmtId="0" fontId="2" fillId="0" borderId="0" xfId="1" applyFont="1" applyFill="1" applyAlignment="1">
      <alignment horizontal="centerContinuous" wrapText="1"/>
    </xf>
    <xf numFmtId="37" fontId="1" fillId="0" borderId="20"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3" fontId="5" fillId="0" borderId="20" xfId="10" quotePrefix="1" applyNumberFormat="1" applyFont="1" applyFill="1" applyBorder="1" applyAlignment="1">
      <alignment horizontal="center" vertical="center" wrapText="1"/>
    </xf>
    <xf numFmtId="3" fontId="5" fillId="0" borderId="20" xfId="10" quotePrefix="1" applyNumberFormat="1" applyFont="1" applyFill="1" applyBorder="1" applyAlignment="1">
      <alignment vertical="center" wrapText="1"/>
    </xf>
    <xf numFmtId="3" fontId="5" fillId="0" borderId="20" xfId="10" quotePrefix="1" applyNumberFormat="1" applyFont="1" applyFill="1" applyBorder="1" applyAlignment="1">
      <alignment horizontal="right" vertical="center" wrapText="1"/>
    </xf>
    <xf numFmtId="3" fontId="1" fillId="0" borderId="20" xfId="0" applyNumberFormat="1" applyFont="1" applyFill="1" applyBorder="1" applyAlignment="1">
      <alignment vertical="center" wrapText="1"/>
    </xf>
    <xf numFmtId="3" fontId="1" fillId="0" borderId="7" xfId="0" applyNumberFormat="1" applyFont="1" applyFill="1" applyBorder="1" applyAlignment="1">
      <alignment horizontal="center" vertical="center" wrapText="1"/>
    </xf>
    <xf numFmtId="3" fontId="5" fillId="0" borderId="7" xfId="10" applyNumberFormat="1" applyFont="1" applyFill="1" applyBorder="1" applyAlignment="1">
      <alignment vertical="center"/>
    </xf>
    <xf numFmtId="3" fontId="5" fillId="0" borderId="7" xfId="10" applyNumberFormat="1" applyFont="1" applyFill="1" applyBorder="1" applyAlignment="1">
      <alignment horizontal="right" vertical="center" wrapText="1"/>
    </xf>
    <xf numFmtId="3" fontId="1" fillId="0" borderId="7" xfId="11" applyNumberFormat="1" applyFont="1" applyFill="1" applyBorder="1" applyAlignment="1">
      <alignment horizontal="right" vertical="center" wrapText="1"/>
    </xf>
    <xf numFmtId="0" fontId="2" fillId="0" borderId="7" xfId="0" applyFont="1" applyFill="1" applyBorder="1" applyAlignment="1">
      <alignment horizontal="center" vertical="center" wrapText="1"/>
    </xf>
    <xf numFmtId="3" fontId="2" fillId="0" borderId="7" xfId="0" applyNumberFormat="1" applyFont="1" applyFill="1" applyBorder="1" applyAlignment="1">
      <alignment horizontal="right" vertical="center" wrapText="1"/>
    </xf>
    <xf numFmtId="3" fontId="5" fillId="0" borderId="7" xfId="10" quotePrefix="1" applyNumberFormat="1" applyFont="1" applyFill="1" applyBorder="1" applyAlignment="1">
      <alignment vertical="center" wrapText="1"/>
    </xf>
    <xf numFmtId="3" fontId="38" fillId="0" borderId="7" xfId="11" applyNumberFormat="1" applyFont="1" applyFill="1" applyBorder="1" applyAlignment="1">
      <alignment horizontal="left" vertical="center" wrapText="1"/>
    </xf>
    <xf numFmtId="3" fontId="38" fillId="0" borderId="7" xfId="11" applyNumberFormat="1" applyFont="1" applyFill="1" applyBorder="1" applyAlignment="1">
      <alignment horizontal="center" vertical="center" wrapText="1"/>
    </xf>
    <xf numFmtId="1" fontId="2" fillId="0" borderId="7" xfId="13" applyNumberFormat="1" applyFont="1" applyFill="1" applyBorder="1" applyAlignment="1">
      <alignment vertical="center" wrapText="1"/>
    </xf>
    <xf numFmtId="1" fontId="2" fillId="0" borderId="7" xfId="13" applyNumberFormat="1" applyFont="1" applyFill="1" applyBorder="1" applyAlignment="1">
      <alignment horizontal="center" vertical="center" wrapText="1"/>
    </xf>
    <xf numFmtId="3" fontId="2" fillId="0" borderId="7" xfId="11" applyNumberFormat="1" applyFont="1" applyFill="1" applyBorder="1" applyAlignment="1">
      <alignment horizontal="center" vertical="center" wrapText="1"/>
    </xf>
    <xf numFmtId="3" fontId="38" fillId="0" borderId="7" xfId="0" applyNumberFormat="1" applyFont="1" applyFill="1" applyBorder="1" applyAlignment="1">
      <alignment horizontal="left" vertical="center" wrapText="1"/>
    </xf>
    <xf numFmtId="3" fontId="38" fillId="0" borderId="7" xfId="0" applyNumberFormat="1" applyFont="1" applyFill="1" applyBorder="1" applyAlignment="1">
      <alignment horizontal="center" vertical="center" wrapText="1"/>
    </xf>
    <xf numFmtId="2" fontId="38" fillId="0" borderId="7" xfId="0" applyNumberFormat="1" applyFont="1" applyFill="1" applyBorder="1" applyAlignment="1">
      <alignment horizontal="left" vertical="center" wrapText="1"/>
    </xf>
    <xf numFmtId="2" fontId="38" fillId="0" borderId="7" xfId="0" applyNumberFormat="1" applyFont="1" applyFill="1" applyBorder="1" applyAlignment="1">
      <alignment horizontal="center" vertical="center" wrapText="1"/>
    </xf>
    <xf numFmtId="0" fontId="38" fillId="0" borderId="7" xfId="0" applyFont="1" applyFill="1" applyBorder="1" applyAlignment="1">
      <alignment vertical="center" wrapText="1"/>
    </xf>
    <xf numFmtId="0" fontId="38" fillId="0" borderId="7" xfId="0" applyFont="1" applyFill="1" applyBorder="1" applyAlignment="1">
      <alignment horizontal="center" vertical="center" wrapText="1"/>
    </xf>
    <xf numFmtId="0" fontId="2" fillId="0" borderId="7" xfId="14" applyFont="1" applyFill="1" applyBorder="1" applyAlignment="1">
      <alignment horizontal="center" vertical="center" wrapText="1"/>
    </xf>
    <xf numFmtId="0" fontId="2" fillId="0" borderId="7" xfId="1" applyFont="1" applyFill="1" applyBorder="1" applyAlignment="1">
      <alignment wrapText="1"/>
    </xf>
    <xf numFmtId="3" fontId="2" fillId="0" borderId="7" xfId="1" applyNumberFormat="1" applyFont="1" applyFill="1" applyBorder="1" applyAlignment="1">
      <alignment horizontal="right" wrapText="1"/>
    </xf>
    <xf numFmtId="0" fontId="38" fillId="0" borderId="7" xfId="0" applyFont="1" applyFill="1" applyBorder="1" applyAlignment="1">
      <alignment horizontal="left" vertical="center" wrapText="1"/>
    </xf>
    <xf numFmtId="0" fontId="38" fillId="0" borderId="7" xfId="14" applyFont="1" applyFill="1" applyBorder="1" applyAlignment="1">
      <alignment horizontal="left" vertical="center" wrapText="1"/>
    </xf>
    <xf numFmtId="0" fontId="38" fillId="0" borderId="7" xfId="14" applyFont="1" applyFill="1" applyBorder="1" applyAlignment="1">
      <alignment horizontal="center" vertical="center" wrapText="1"/>
    </xf>
    <xf numFmtId="3" fontId="1" fillId="0" borderId="7" xfId="11" applyNumberFormat="1" applyFont="1" applyFill="1" applyBorder="1" applyAlignment="1">
      <alignment horizontal="center" vertical="center" wrapText="1"/>
    </xf>
    <xf numFmtId="3" fontId="1" fillId="0" borderId="7" xfId="11" applyNumberFormat="1" applyFont="1" applyFill="1" applyBorder="1" applyAlignment="1">
      <alignment vertical="center" wrapText="1"/>
    </xf>
    <xf numFmtId="3" fontId="2" fillId="0" borderId="7" xfId="0" applyNumberFormat="1" applyFont="1" applyFill="1" applyBorder="1" applyAlignment="1">
      <alignment horizontal="center" vertical="center" wrapText="1"/>
    </xf>
    <xf numFmtId="1" fontId="2" fillId="0" borderId="7" xfId="13" applyNumberFormat="1" applyFont="1" applyFill="1" applyBorder="1" applyAlignment="1">
      <alignment horizontal="left" vertical="center" wrapText="1"/>
    </xf>
    <xf numFmtId="0" fontId="2" fillId="0" borderId="7" xfId="16" applyFont="1" applyFill="1" applyBorder="1" applyAlignment="1">
      <alignment horizontal="center" vertical="center" wrapText="1"/>
    </xf>
    <xf numFmtId="3" fontId="1" fillId="0" borderId="7" xfId="0" applyNumberFormat="1" applyFont="1" applyFill="1" applyBorder="1" applyAlignment="1">
      <alignment vertical="center" wrapText="1"/>
    </xf>
    <xf numFmtId="0" fontId="2" fillId="0" borderId="7" xfId="20" applyFont="1" applyFill="1" applyBorder="1" applyAlignment="1">
      <alignment vertical="center" wrapText="1"/>
    </xf>
    <xf numFmtId="0" fontId="2" fillId="0" borderId="7" xfId="20" applyFont="1" applyFill="1" applyBorder="1" applyAlignment="1">
      <alignment horizontal="center" vertical="center" wrapText="1"/>
    </xf>
    <xf numFmtId="0" fontId="2" fillId="0" borderId="7" xfId="25" applyFont="1" applyFill="1" applyBorder="1" applyAlignment="1">
      <alignment horizontal="left" vertical="center" wrapText="1"/>
    </xf>
    <xf numFmtId="0" fontId="2" fillId="0" borderId="7" xfId="25" applyFont="1" applyFill="1" applyBorder="1" applyAlignment="1">
      <alignment horizontal="center" vertical="center" wrapText="1"/>
    </xf>
    <xf numFmtId="3" fontId="1" fillId="0" borderId="7" xfId="0" applyNumberFormat="1" applyFont="1" applyFill="1" applyBorder="1" applyAlignment="1">
      <alignment horizontal="right" vertical="center" wrapText="1"/>
    </xf>
    <xf numFmtId="3" fontId="38" fillId="0" borderId="7" xfId="0" applyNumberFormat="1" applyFont="1" applyFill="1" applyBorder="1" applyAlignment="1">
      <alignment horizontal="right" vertical="center" wrapText="1"/>
    </xf>
    <xf numFmtId="37" fontId="2" fillId="2" borderId="7" xfId="0" applyNumberFormat="1" applyFont="1" applyFill="1" applyBorder="1" applyAlignment="1">
      <alignment horizontal="center" vertical="center" wrapText="1"/>
    </xf>
    <xf numFmtId="3" fontId="2" fillId="2" borderId="7" xfId="0" applyNumberFormat="1" applyFont="1" applyFill="1" applyBorder="1" applyAlignment="1">
      <alignment horizontal="left" vertical="center" wrapText="1"/>
    </xf>
    <xf numFmtId="3" fontId="2" fillId="2" borderId="7" xfId="0" applyNumberFormat="1" applyFont="1" applyFill="1" applyBorder="1" applyAlignment="1">
      <alignment horizontal="center" vertical="center" wrapText="1"/>
    </xf>
    <xf numFmtId="3" fontId="2" fillId="2" borderId="7" xfId="0" applyNumberFormat="1" applyFont="1" applyFill="1" applyBorder="1" applyAlignment="1">
      <alignment horizontal="right" vertical="center" wrapText="1"/>
    </xf>
    <xf numFmtId="3" fontId="2" fillId="2" borderId="7" xfId="0" applyNumberFormat="1" applyFont="1" applyFill="1" applyBorder="1" applyAlignment="1">
      <alignment vertical="center" wrapText="1"/>
    </xf>
    <xf numFmtId="37" fontId="1" fillId="0" borderId="9" xfId="0" applyNumberFormat="1" applyFont="1" applyFill="1" applyBorder="1" applyAlignment="1">
      <alignment horizontal="center" vertical="center" wrapText="1"/>
    </xf>
    <xf numFmtId="3" fontId="1" fillId="0" borderId="9" xfId="0" applyNumberFormat="1" applyFont="1" applyFill="1" applyBorder="1" applyAlignment="1">
      <alignment horizontal="left" vertical="center" wrapText="1"/>
    </xf>
    <xf numFmtId="3" fontId="1" fillId="0" borderId="9" xfId="0" applyNumberFormat="1" applyFont="1" applyFill="1" applyBorder="1" applyAlignment="1">
      <alignment horizontal="center" vertical="center" wrapText="1"/>
    </xf>
    <xf numFmtId="0" fontId="2" fillId="0" borderId="9" xfId="1" applyFont="1" applyFill="1" applyBorder="1" applyAlignment="1">
      <alignment wrapText="1"/>
    </xf>
    <xf numFmtId="3" fontId="2" fillId="0" borderId="9" xfId="1" applyNumberFormat="1" applyFont="1" applyFill="1" applyBorder="1" applyAlignment="1">
      <alignment horizontal="right" wrapText="1"/>
    </xf>
    <xf numFmtId="3" fontId="1" fillId="0" borderId="9" xfId="0" applyNumberFormat="1" applyFont="1" applyFill="1" applyBorder="1" applyAlignment="1">
      <alignment horizontal="right" vertical="center" wrapText="1"/>
    </xf>
    <xf numFmtId="0" fontId="2" fillId="0" borderId="0" xfId="1" applyFont="1" applyFill="1" applyAlignment="1">
      <alignment wrapText="1"/>
    </xf>
    <xf numFmtId="0" fontId="3" fillId="0" borderId="0" xfId="0" applyFont="1" applyFill="1" applyBorder="1" applyAlignment="1">
      <alignment horizontal="justify" vertical="center" wrapText="1"/>
    </xf>
    <xf numFmtId="0" fontId="4" fillId="0" borderId="0" xfId="0" quotePrefix="1" applyFont="1" applyFill="1" applyBorder="1" applyAlignment="1">
      <alignment horizontal="left" vertical="center" wrapText="1"/>
    </xf>
    <xf numFmtId="0" fontId="4" fillId="0" borderId="0" xfId="0" applyFont="1" applyFill="1" applyBorder="1" applyAlignment="1">
      <alignment horizontal="left" vertical="center" wrapText="1"/>
    </xf>
    <xf numFmtId="0" fontId="1" fillId="0" borderId="0" xfId="0" applyFont="1" applyFill="1" applyAlignment="1">
      <alignment horizontal="right"/>
    </xf>
    <xf numFmtId="0" fontId="1" fillId="0" borderId="0" xfId="0" applyFont="1" applyFill="1" applyAlignment="1">
      <alignment horizontal="center"/>
    </xf>
    <xf numFmtId="0" fontId="3" fillId="0" borderId="0" xfId="0" applyNumberFormat="1" applyFont="1" applyFill="1" applyAlignment="1">
      <alignment horizontal="center" vertical="center" wrapText="1"/>
    </xf>
    <xf numFmtId="0" fontId="6" fillId="0" borderId="1" xfId="0" applyFont="1" applyFill="1" applyBorder="1" applyAlignment="1">
      <alignment horizontal="right"/>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3" fillId="0" borderId="0"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5" fillId="0" borderId="3" xfId="0" quotePrefix="1"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0" fillId="0" borderId="0" xfId="2" applyFont="1" applyFill="1" applyAlignment="1">
      <alignment horizontal="center"/>
    </xf>
    <xf numFmtId="0" fontId="19" fillId="0" borderId="0" xfId="2" applyFont="1" applyFill="1" applyAlignment="1">
      <alignment horizontal="center"/>
    </xf>
    <xf numFmtId="0" fontId="4" fillId="0" borderId="0" xfId="0" applyFont="1" applyFill="1" applyBorder="1" applyAlignment="1">
      <alignment horizontal="center"/>
    </xf>
    <xf numFmtId="166" fontId="27" fillId="0" borderId="2" xfId="0" applyNumberFormat="1" applyFont="1" applyFill="1" applyBorder="1" applyAlignment="1" applyProtection="1">
      <alignment horizontal="center" vertical="center" wrapText="1"/>
    </xf>
    <xf numFmtId="166" fontId="27" fillId="0" borderId="4" xfId="0" applyNumberFormat="1" applyFont="1" applyFill="1" applyBorder="1" applyAlignment="1" applyProtection="1">
      <alignment horizontal="center" vertical="center" wrapText="1"/>
    </xf>
    <xf numFmtId="166" fontId="27" fillId="0" borderId="19" xfId="0" applyNumberFormat="1" applyFont="1" applyFill="1" applyBorder="1" applyAlignment="1" applyProtection="1">
      <alignment horizontal="center" vertical="center" wrapText="1"/>
    </xf>
    <xf numFmtId="166" fontId="27" fillId="0" borderId="19" xfId="0" applyNumberFormat="1"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19" xfId="0" applyFont="1" applyFill="1" applyBorder="1" applyAlignment="1">
      <alignment horizontal="center" vertical="center"/>
    </xf>
    <xf numFmtId="166" fontId="27" fillId="0" borderId="5"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xf>
    <xf numFmtId="0" fontId="10" fillId="0" borderId="0" xfId="0" applyNumberFormat="1" applyFont="1" applyFill="1" applyAlignment="1">
      <alignment horizontal="center" vertical="center" wrapText="1"/>
    </xf>
    <xf numFmtId="166" fontId="27" fillId="0" borderId="3" xfId="0" applyNumberFormat="1" applyFont="1" applyFill="1" applyBorder="1" applyAlignment="1" applyProtection="1">
      <alignment horizontal="center" vertical="center" wrapText="1"/>
    </xf>
    <xf numFmtId="166" fontId="27" fillId="0" borderId="5" xfId="0" applyNumberFormat="1" applyFont="1" applyFill="1" applyBorder="1" applyAlignment="1" applyProtection="1">
      <alignment horizontal="center" vertical="center" wrapText="1"/>
    </xf>
    <xf numFmtId="166" fontId="27" fillId="0" borderId="9" xfId="0" applyNumberFormat="1" applyFont="1" applyFill="1" applyBorder="1" applyAlignment="1" applyProtection="1">
      <alignment horizontal="center" vertical="center" wrapText="1"/>
    </xf>
    <xf numFmtId="0" fontId="27" fillId="0" borderId="5"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7" fillId="0" borderId="19" xfId="8" applyFont="1" applyBorder="1" applyAlignment="1">
      <alignment horizontal="center" vertical="center" wrapText="1"/>
    </xf>
    <xf numFmtId="0" fontId="1" fillId="0" borderId="17" xfId="1" applyFont="1" applyFill="1" applyBorder="1" applyAlignment="1">
      <alignment horizontal="center" vertical="center" wrapText="1"/>
    </xf>
    <xf numFmtId="0" fontId="1" fillId="0" borderId="21" xfId="1" applyFont="1" applyFill="1" applyBorder="1" applyAlignment="1">
      <alignment horizontal="center" vertical="center" wrapText="1"/>
    </xf>
    <xf numFmtId="0" fontId="1" fillId="0" borderId="18" xfId="1" applyFont="1" applyFill="1" applyBorder="1" applyAlignment="1">
      <alignment horizontal="center" vertical="center" wrapText="1"/>
    </xf>
    <xf numFmtId="0" fontId="7" fillId="0" borderId="17" xfId="8" applyFont="1" applyBorder="1" applyAlignment="1">
      <alignment horizontal="center" vertical="center" wrapText="1"/>
    </xf>
    <xf numFmtId="0" fontId="7" fillId="0" borderId="21" xfId="8" applyFont="1" applyBorder="1" applyAlignment="1">
      <alignment horizontal="center" vertical="center" wrapText="1"/>
    </xf>
    <xf numFmtId="0" fontId="7" fillId="0" borderId="18" xfId="8" applyFont="1" applyBorder="1" applyAlignment="1">
      <alignment horizontal="center" vertical="center" wrapText="1"/>
    </xf>
    <xf numFmtId="0" fontId="1" fillId="0" borderId="0" xfId="1" applyFont="1" applyFill="1" applyAlignment="1">
      <alignment horizontal="center"/>
    </xf>
    <xf numFmtId="0" fontId="6" fillId="0" borderId="1" xfId="1" applyFont="1" applyFill="1" applyBorder="1" applyAlignment="1">
      <alignment horizontal="right"/>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20" xfId="1" applyFont="1" applyFill="1" applyBorder="1" applyAlignment="1">
      <alignment horizontal="center" vertical="center"/>
    </xf>
    <xf numFmtId="0" fontId="7" fillId="0" borderId="2" xfId="8" applyFont="1" applyBorder="1" applyAlignment="1">
      <alignment horizontal="center" vertical="center" wrapText="1"/>
    </xf>
    <xf numFmtId="0" fontId="7" fillId="0" borderId="4" xfId="8" applyFont="1" applyBorder="1" applyAlignment="1">
      <alignment horizontal="center" vertical="center" wrapText="1"/>
    </xf>
    <xf numFmtId="0" fontId="1" fillId="0" borderId="3" xfId="1" applyFont="1" applyFill="1" applyBorder="1" applyAlignment="1">
      <alignment horizontal="center" vertical="center" wrapText="1"/>
    </xf>
    <xf numFmtId="0" fontId="2" fillId="0" borderId="15" xfId="1" applyFont="1" applyFill="1" applyBorder="1" applyAlignment="1">
      <alignment horizontal="center" vertical="center"/>
    </xf>
    <xf numFmtId="0" fontId="2" fillId="0" borderId="16" xfId="1" applyFont="1" applyFill="1" applyBorder="1" applyAlignment="1">
      <alignment horizontal="center" vertical="center"/>
    </xf>
    <xf numFmtId="0" fontId="36" fillId="0" borderId="0" xfId="1" applyFont="1" applyFill="1" applyAlignment="1">
      <alignment horizontal="center" wrapText="1"/>
    </xf>
    <xf numFmtId="0" fontId="1" fillId="0" borderId="2" xfId="1" quotePrefix="1" applyFont="1" applyFill="1" applyBorder="1" applyAlignment="1">
      <alignment horizontal="center" vertical="center"/>
    </xf>
    <xf numFmtId="0" fontId="1" fillId="0" borderId="3" xfId="1" quotePrefix="1" applyFont="1" applyFill="1" applyBorder="1" applyAlignment="1">
      <alignment horizontal="center" vertical="center"/>
    </xf>
    <xf numFmtId="0" fontId="1" fillId="0" borderId="2"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3" fillId="0" borderId="0" xfId="1" applyFont="1" applyFill="1" applyBorder="1" applyAlignment="1">
      <alignment horizontal="right"/>
    </xf>
    <xf numFmtId="0" fontId="1" fillId="0" borderId="13"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17" xfId="1" applyFont="1" applyFill="1" applyBorder="1" applyAlignment="1">
      <alignment horizontal="center" vertical="center"/>
    </xf>
    <xf numFmtId="0" fontId="0" fillId="0" borderId="21" xfId="0" applyFill="1" applyBorder="1"/>
    <xf numFmtId="0" fontId="0" fillId="0" borderId="18" xfId="0" applyFill="1" applyBorder="1"/>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3" fontId="1" fillId="0" borderId="19" xfId="10" applyNumberFormat="1" applyFont="1" applyFill="1" applyBorder="1" applyAlignment="1">
      <alignment horizontal="center" vertical="center" wrapText="1"/>
    </xf>
    <xf numFmtId="1" fontId="1" fillId="0" borderId="0" xfId="10" applyNumberFormat="1" applyFont="1" applyFill="1" applyAlignment="1">
      <alignment horizontal="center" vertical="center" wrapText="1"/>
    </xf>
    <xf numFmtId="49" fontId="1" fillId="0" borderId="19" xfId="10" applyNumberFormat="1" applyFont="1" applyFill="1" applyBorder="1" applyAlignment="1">
      <alignment horizontal="center" vertical="center" wrapText="1"/>
    </xf>
  </cellXfs>
  <cellStyles count="26">
    <cellStyle name="~1" xfId="15"/>
    <cellStyle name="Comma 10" xfId="21"/>
    <cellStyle name="Comma 10 10 10" xfId="12"/>
    <cellStyle name="Comma 2" xfId="3"/>
    <cellStyle name="Comma 2 2 3" xfId="7"/>
    <cellStyle name="Comma 3" xfId="9"/>
    <cellStyle name="Comma 3 2" xfId="22"/>
    <cellStyle name="Currency 2" xfId="4"/>
    <cellStyle name="Excel Built-in Normal" xfId="14"/>
    <cellStyle name="Normal" xfId="0" builtinId="0"/>
    <cellStyle name="Normal 10" xfId="8"/>
    <cellStyle name="Normal 10 2 2" xfId="18"/>
    <cellStyle name="Normal 18" xfId="6"/>
    <cellStyle name="Normal 2" xfId="1"/>
    <cellStyle name="Normal 2 3" xfId="24"/>
    <cellStyle name="Normal 3" xfId="19"/>
    <cellStyle name="Normal 3 2" xfId="23"/>
    <cellStyle name="Normal 43" xfId="17"/>
    <cellStyle name="Normal 5" xfId="25"/>
    <cellStyle name="Normal 7" xfId="2"/>
    <cellStyle name="Normal_Bieu mau (CV )" xfId="10"/>
    <cellStyle name="Normal_Bieu mau (CV ) 2" xfId="13"/>
    <cellStyle name="Normal_Bieu_TWHT(17.6.2015)" xfId="20"/>
    <cellStyle name="Normal_Chi NSTW NSDP 2002 - PL" xfId="5"/>
    <cellStyle name="Normal_KH 2015 - UB ra QĐ giao đầu năm" xfId="11"/>
    <cellStyle name="Normal_Worksheet in 4726_BKHÐT-TH_142317 (bao cao P.TH)_Copy of Bieu ke hoach dau tu 2016 (5-8-2015)-1"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topLeftCell="A13" workbookViewId="0">
      <selection sqref="A1:XFD1048576"/>
    </sheetView>
  </sheetViews>
  <sheetFormatPr defaultColWidth="12.875" defaultRowHeight="15.75"/>
  <cols>
    <col min="1" max="1" width="7.25" style="5" customWidth="1"/>
    <col min="2" max="2" width="48.375" style="5" customWidth="1"/>
    <col min="3" max="6" width="21.25" style="5" customWidth="1"/>
    <col min="7" max="16384" width="12.875" style="5"/>
  </cols>
  <sheetData>
    <row r="1" spans="1:8" ht="21" customHeight="1">
      <c r="A1" s="1" t="s">
        <v>0</v>
      </c>
      <c r="B1" s="2"/>
      <c r="C1" s="3"/>
      <c r="D1" s="4"/>
      <c r="E1" s="306" t="s">
        <v>1</v>
      </c>
      <c r="F1" s="306"/>
    </row>
    <row r="2" spans="1:8" ht="21" customHeight="1">
      <c r="A2" s="307" t="s">
        <v>381</v>
      </c>
      <c r="B2" s="307"/>
      <c r="C2" s="307"/>
      <c r="D2" s="307"/>
      <c r="E2" s="307"/>
      <c r="F2" s="307"/>
    </row>
    <row r="3" spans="1:8" ht="21" customHeight="1">
      <c r="A3" s="308" t="s">
        <v>2</v>
      </c>
      <c r="B3" s="308"/>
      <c r="C3" s="308"/>
      <c r="D3" s="308"/>
      <c r="E3" s="308"/>
      <c r="F3" s="308"/>
      <c r="G3" s="6"/>
      <c r="H3" s="6"/>
    </row>
    <row r="4" spans="1:8" ht="19.5" customHeight="1">
      <c r="A4" s="7"/>
      <c r="B4" s="7"/>
      <c r="C4" s="8"/>
      <c r="D4" s="8"/>
      <c r="E4" s="309" t="s">
        <v>3</v>
      </c>
      <c r="F4" s="309"/>
    </row>
    <row r="5" spans="1:8" ht="15.6" customHeight="1">
      <c r="A5" s="310" t="s">
        <v>4</v>
      </c>
      <c r="B5" s="313" t="s">
        <v>5</v>
      </c>
      <c r="C5" s="310" t="s">
        <v>382</v>
      </c>
      <c r="D5" s="310" t="s">
        <v>383</v>
      </c>
      <c r="E5" s="310" t="s">
        <v>384</v>
      </c>
      <c r="F5" s="310" t="s">
        <v>7</v>
      </c>
    </row>
    <row r="6" spans="1:8">
      <c r="A6" s="311"/>
      <c r="B6" s="314"/>
      <c r="C6" s="311"/>
      <c r="D6" s="311"/>
      <c r="E6" s="311"/>
      <c r="F6" s="311"/>
    </row>
    <row r="7" spans="1:8" ht="37.5" customHeight="1">
      <c r="A7" s="312"/>
      <c r="B7" s="315"/>
      <c r="C7" s="312"/>
      <c r="D7" s="312"/>
      <c r="E7" s="312"/>
      <c r="F7" s="312"/>
    </row>
    <row r="8" spans="1:8" s="8" customFormat="1" ht="20.100000000000001" customHeight="1">
      <c r="A8" s="9" t="s">
        <v>8</v>
      </c>
      <c r="B8" s="10" t="s">
        <v>9</v>
      </c>
      <c r="C8" s="232">
        <f>C9+C12+C15+C16+C17+67100</f>
        <v>12518852.800000001</v>
      </c>
      <c r="D8" s="232">
        <f>D9+D12+D15+D16+D17+40000+164452+1</f>
        <v>13642125.6</v>
      </c>
      <c r="E8" s="232">
        <f>E9+E12+E15+E16+E17+80300</f>
        <v>14624976</v>
      </c>
      <c r="F8" s="232">
        <f>E8/D8*100</f>
        <v>107.20452537103162</v>
      </c>
    </row>
    <row r="9" spans="1:8" s="8" customFormat="1" ht="20.100000000000001" customHeight="1">
      <c r="A9" s="12" t="s">
        <v>10</v>
      </c>
      <c r="B9" s="13" t="s">
        <v>11</v>
      </c>
      <c r="C9" s="14">
        <f>C10+C11</f>
        <v>4600399.8</v>
      </c>
      <c r="D9" s="14">
        <f t="shared" ref="D9:E9" si="0">D10+D11</f>
        <v>4258799.5999999996</v>
      </c>
      <c r="E9" s="14">
        <f t="shared" si="0"/>
        <v>5822800</v>
      </c>
      <c r="F9" s="14">
        <f t="shared" ref="F9:F35" si="1">E9/D9*100</f>
        <v>136.72397264243193</v>
      </c>
    </row>
    <row r="10" spans="1:8" s="8" customFormat="1" ht="20.100000000000001" customHeight="1">
      <c r="A10" s="16">
        <v>1</v>
      </c>
      <c r="B10" s="17" t="s">
        <v>12</v>
      </c>
      <c r="C10" s="233">
        <f>4600400*0.627</f>
        <v>2884450.8</v>
      </c>
      <c r="D10" s="233">
        <f>4258800*0.627</f>
        <v>2670267.6</v>
      </c>
      <c r="E10" s="233">
        <v>3906900</v>
      </c>
      <c r="F10" s="233">
        <f t="shared" si="1"/>
        <v>146.31117869984266</v>
      </c>
    </row>
    <row r="11" spans="1:8" s="8" customFormat="1" ht="20.100000000000001" customHeight="1">
      <c r="A11" s="16">
        <v>2</v>
      </c>
      <c r="B11" s="17" t="s">
        <v>13</v>
      </c>
      <c r="C11" s="233">
        <f>4600400-2884451</f>
        <v>1715949</v>
      </c>
      <c r="D11" s="233">
        <f>4258800-2670268</f>
        <v>1588532</v>
      </c>
      <c r="E11" s="233">
        <v>1915900</v>
      </c>
      <c r="F11" s="233">
        <f t="shared" si="1"/>
        <v>120.60820934044767</v>
      </c>
    </row>
    <row r="12" spans="1:8" s="8" customFormat="1" ht="20.100000000000001" customHeight="1">
      <c r="A12" s="12" t="s">
        <v>14</v>
      </c>
      <c r="B12" s="13" t="s">
        <v>15</v>
      </c>
      <c r="C12" s="41">
        <f>C13+C14</f>
        <v>7851353</v>
      </c>
      <c r="D12" s="41">
        <f t="shared" ref="D12:E12" si="2">D13+D14</f>
        <v>7484962</v>
      </c>
      <c r="E12" s="41">
        <f t="shared" si="2"/>
        <v>8721876</v>
      </c>
      <c r="F12" s="41">
        <f t="shared" si="1"/>
        <v>116.52532103703399</v>
      </c>
    </row>
    <row r="13" spans="1:8" s="8" customFormat="1" ht="20.100000000000001" customHeight="1">
      <c r="A13" s="18">
        <v>1</v>
      </c>
      <c r="B13" s="17" t="s">
        <v>16</v>
      </c>
      <c r="C13" s="15">
        <v>5075218</v>
      </c>
      <c r="D13" s="15">
        <v>5075218</v>
      </c>
      <c r="E13" s="15">
        <v>7139971</v>
      </c>
      <c r="F13" s="15">
        <f t="shared" si="1"/>
        <v>140.68304061027527</v>
      </c>
    </row>
    <row r="14" spans="1:8" s="8" customFormat="1" ht="20.100000000000001" customHeight="1">
      <c r="A14" s="18">
        <v>2</v>
      </c>
      <c r="B14" s="17" t="s">
        <v>17</v>
      </c>
      <c r="C14" s="15">
        <v>2776135</v>
      </c>
      <c r="D14" s="15">
        <v>2409744</v>
      </c>
      <c r="E14" s="15">
        <v>1581905</v>
      </c>
      <c r="F14" s="15">
        <f t="shared" si="1"/>
        <v>65.646184822952151</v>
      </c>
    </row>
    <row r="15" spans="1:8" s="8" customFormat="1" ht="20.100000000000001" customHeight="1">
      <c r="A15" s="12" t="s">
        <v>18</v>
      </c>
      <c r="B15" s="13" t="s">
        <v>19</v>
      </c>
      <c r="C15" s="15"/>
      <c r="D15" s="15"/>
      <c r="E15" s="15"/>
      <c r="F15" s="15"/>
    </row>
    <row r="16" spans="1:8" s="8" customFormat="1" ht="20.100000000000001" customHeight="1">
      <c r="A16" s="12" t="s">
        <v>20</v>
      </c>
      <c r="B16" s="13" t="s">
        <v>21</v>
      </c>
      <c r="C16" s="15"/>
      <c r="D16" s="15">
        <v>120910</v>
      </c>
      <c r="E16" s="15"/>
      <c r="F16" s="15">
        <f t="shared" si="1"/>
        <v>0</v>
      </c>
    </row>
    <row r="17" spans="1:6" s="8" customFormat="1" ht="20.100000000000001" customHeight="1">
      <c r="A17" s="12" t="s">
        <v>22</v>
      </c>
      <c r="B17" s="13" t="s">
        <v>23</v>
      </c>
      <c r="C17" s="15"/>
      <c r="D17" s="15">
        <v>1573001</v>
      </c>
      <c r="E17" s="15"/>
      <c r="F17" s="15">
        <f t="shared" si="1"/>
        <v>0</v>
      </c>
    </row>
    <row r="18" spans="1:6" s="8" customFormat="1" ht="20.100000000000001" customHeight="1">
      <c r="A18" s="12" t="s">
        <v>24</v>
      </c>
      <c r="B18" s="19" t="s">
        <v>25</v>
      </c>
      <c r="C18" s="15">
        <f>C19+C26+C29</f>
        <v>12518853</v>
      </c>
      <c r="D18" s="15">
        <f>D19+D26+D29+164452+23187</f>
        <v>13549185</v>
      </c>
      <c r="E18" s="15">
        <f t="shared" ref="E18" si="3">E19+E26+E29</f>
        <v>14624976</v>
      </c>
      <c r="F18" s="15">
        <f t="shared" si="1"/>
        <v>107.93989453978227</v>
      </c>
    </row>
    <row r="19" spans="1:6" s="8" customFormat="1" ht="20.100000000000001" customHeight="1">
      <c r="A19" s="12" t="s">
        <v>10</v>
      </c>
      <c r="B19" s="13" t="s">
        <v>26</v>
      </c>
      <c r="C19" s="15">
        <f>SUM(C20:C25)</f>
        <v>10831669</v>
      </c>
      <c r="D19" s="15">
        <f t="shared" ref="D19:E19" si="4">SUM(D20:D25)</f>
        <v>10094884</v>
      </c>
      <c r="E19" s="15">
        <f t="shared" si="4"/>
        <v>13043071</v>
      </c>
      <c r="F19" s="15">
        <f t="shared" si="1"/>
        <v>129.20476352179975</v>
      </c>
    </row>
    <row r="20" spans="1:6" s="8" customFormat="1" ht="20.100000000000001" customHeight="1">
      <c r="A20" s="20">
        <v>1</v>
      </c>
      <c r="B20" s="17" t="s">
        <v>27</v>
      </c>
      <c r="C20" s="15">
        <v>2539450</v>
      </c>
      <c r="D20" s="15">
        <v>2065004</v>
      </c>
      <c r="E20" s="15">
        <v>4232209</v>
      </c>
      <c r="F20" s="15">
        <f t="shared" si="1"/>
        <v>204.94919138171159</v>
      </c>
    </row>
    <row r="21" spans="1:6" s="8" customFormat="1" ht="20.100000000000001" customHeight="1">
      <c r="A21" s="20">
        <v>2</v>
      </c>
      <c r="B21" s="17" t="s">
        <v>28</v>
      </c>
      <c r="C21" s="15">
        <v>8078547</v>
      </c>
      <c r="D21" s="15">
        <v>8027874</v>
      </c>
      <c r="E21" s="15">
        <v>8548701</v>
      </c>
      <c r="F21" s="15">
        <f t="shared" si="1"/>
        <v>106.48773261762703</v>
      </c>
    </row>
    <row r="22" spans="1:6" s="8" customFormat="1" ht="20.100000000000001" customHeight="1">
      <c r="A22" s="20">
        <v>3</v>
      </c>
      <c r="B22" s="17" t="s">
        <v>29</v>
      </c>
      <c r="C22" s="15">
        <v>3700</v>
      </c>
      <c r="D22" s="15">
        <v>706</v>
      </c>
      <c r="E22" s="15"/>
      <c r="F22" s="15">
        <f t="shared" si="1"/>
        <v>0</v>
      </c>
    </row>
    <row r="23" spans="1:6" s="8" customFormat="1" ht="20.100000000000001" customHeight="1">
      <c r="A23" s="16">
        <v>4</v>
      </c>
      <c r="B23" s="17" t="s">
        <v>30</v>
      </c>
      <c r="C23" s="15">
        <v>1300</v>
      </c>
      <c r="D23" s="15">
        <v>1300</v>
      </c>
      <c r="E23" s="15">
        <v>1300</v>
      </c>
      <c r="F23" s="15">
        <f t="shared" si="1"/>
        <v>100</v>
      </c>
    </row>
    <row r="24" spans="1:6" s="8" customFormat="1" ht="20.100000000000001" customHeight="1">
      <c r="A24" s="16">
        <v>5</v>
      </c>
      <c r="B24" s="17" t="s">
        <v>31</v>
      </c>
      <c r="C24" s="15">
        <v>208672</v>
      </c>
      <c r="D24" s="15"/>
      <c r="E24" s="15">
        <v>260861</v>
      </c>
      <c r="F24" s="15"/>
    </row>
    <row r="25" spans="1:6" s="8" customFormat="1" ht="20.100000000000001" customHeight="1">
      <c r="A25" s="16">
        <v>6</v>
      </c>
      <c r="B25" s="17" t="s">
        <v>32</v>
      </c>
      <c r="C25" s="15"/>
      <c r="D25" s="15"/>
      <c r="E25" s="15"/>
      <c r="F25" s="15"/>
    </row>
    <row r="26" spans="1:6" s="8" customFormat="1" ht="20.100000000000001" customHeight="1">
      <c r="A26" s="12" t="s">
        <v>14</v>
      </c>
      <c r="B26" s="13" t="s">
        <v>33</v>
      </c>
      <c r="C26" s="15">
        <f>C28</f>
        <v>1687184</v>
      </c>
      <c r="D26" s="15">
        <f t="shared" ref="D26:E26" si="5">D27+D28</f>
        <v>1716662</v>
      </c>
      <c r="E26" s="15">
        <f t="shared" si="5"/>
        <v>1581905</v>
      </c>
      <c r="F26" s="15">
        <f t="shared" si="1"/>
        <v>92.150056330250223</v>
      </c>
    </row>
    <row r="27" spans="1:6" s="8" customFormat="1" ht="20.100000000000001" customHeight="1">
      <c r="A27" s="16">
        <v>1</v>
      </c>
      <c r="B27" s="17" t="s">
        <v>34</v>
      </c>
      <c r="C27" s="15">
        <v>14554</v>
      </c>
      <c r="D27" s="15">
        <v>38525</v>
      </c>
      <c r="E27" s="15"/>
      <c r="F27" s="15">
        <f t="shared" si="1"/>
        <v>0</v>
      </c>
    </row>
    <row r="28" spans="1:6" s="8" customFormat="1" ht="20.100000000000001" customHeight="1">
      <c r="A28" s="16">
        <f>A27+1</f>
        <v>2</v>
      </c>
      <c r="B28" s="17" t="s">
        <v>35</v>
      </c>
      <c r="C28" s="15">
        <f>1626911+60273</f>
        <v>1687184</v>
      </c>
      <c r="D28" s="15">
        <f>1526911+151226</f>
        <v>1678137</v>
      </c>
      <c r="E28" s="15">
        <f>1524248+57657</f>
        <v>1581905</v>
      </c>
      <c r="F28" s="15">
        <f t="shared" si="1"/>
        <v>94.265545661647408</v>
      </c>
    </row>
    <row r="29" spans="1:6" s="8" customFormat="1" ht="20.100000000000001" customHeight="1">
      <c r="A29" s="21" t="s">
        <v>18</v>
      </c>
      <c r="B29" s="22" t="s">
        <v>36</v>
      </c>
      <c r="C29" s="15"/>
      <c r="D29" s="15">
        <v>1550000</v>
      </c>
      <c r="E29" s="15"/>
      <c r="F29" s="15">
        <f t="shared" si="1"/>
        <v>0</v>
      </c>
    </row>
    <row r="30" spans="1:6" s="8" customFormat="1" ht="20.100000000000001" customHeight="1">
      <c r="A30" s="12" t="s">
        <v>37</v>
      </c>
      <c r="B30" s="23" t="s">
        <v>38</v>
      </c>
      <c r="C30" s="15">
        <v>65990</v>
      </c>
      <c r="D30" s="15">
        <v>42846</v>
      </c>
      <c r="E30" s="15">
        <v>80300</v>
      </c>
      <c r="F30" s="15">
        <f t="shared" si="1"/>
        <v>187.41539466928069</v>
      </c>
    </row>
    <row r="31" spans="1:6" s="8" customFormat="1" ht="20.100000000000001" customHeight="1">
      <c r="A31" s="12" t="s">
        <v>39</v>
      </c>
      <c r="B31" s="23" t="s">
        <v>40</v>
      </c>
      <c r="C31" s="15">
        <f>C32+C33</f>
        <v>63865</v>
      </c>
      <c r="D31" s="15">
        <f t="shared" ref="D31:E31" si="6">D32+D33</f>
        <v>63865</v>
      </c>
      <c r="E31" s="15">
        <f t="shared" si="6"/>
        <v>12500</v>
      </c>
      <c r="F31" s="15">
        <f t="shared" si="1"/>
        <v>19.572535817740548</v>
      </c>
    </row>
    <row r="32" spans="1:6" s="8" customFormat="1" ht="20.100000000000001" customHeight="1">
      <c r="A32" s="24">
        <v>1</v>
      </c>
      <c r="B32" s="25" t="s">
        <v>41</v>
      </c>
      <c r="C32" s="15"/>
      <c r="D32" s="15"/>
      <c r="E32" s="15"/>
      <c r="F32" s="15"/>
    </row>
    <row r="33" spans="1:8" s="8" customFormat="1" ht="20.100000000000001" customHeight="1">
      <c r="A33" s="24">
        <v>2</v>
      </c>
      <c r="B33" s="25" t="s">
        <v>42</v>
      </c>
      <c r="C33" s="15">
        <v>63865</v>
      </c>
      <c r="D33" s="15">
        <v>63865</v>
      </c>
      <c r="E33" s="15">
        <v>12500</v>
      </c>
      <c r="F33" s="15">
        <f t="shared" si="1"/>
        <v>19.572535817740548</v>
      </c>
    </row>
    <row r="34" spans="1:8" s="8" customFormat="1" ht="20.100000000000001" customHeight="1">
      <c r="A34" s="12" t="s">
        <v>43</v>
      </c>
      <c r="B34" s="23" t="s">
        <v>44</v>
      </c>
      <c r="C34" s="15">
        <f>C35+C36</f>
        <v>95990</v>
      </c>
      <c r="D34" s="15">
        <f t="shared" ref="D34:E34" si="7">D35+D36</f>
        <v>42846</v>
      </c>
      <c r="E34" s="15">
        <f t="shared" si="7"/>
        <v>87900</v>
      </c>
      <c r="F34" s="15">
        <f t="shared" si="1"/>
        <v>205.15333986836578</v>
      </c>
    </row>
    <row r="35" spans="1:8" s="8" customFormat="1" ht="20.100000000000001" customHeight="1">
      <c r="A35" s="20">
        <v>1</v>
      </c>
      <c r="B35" s="26" t="s">
        <v>45</v>
      </c>
      <c r="C35" s="15">
        <v>95990</v>
      </c>
      <c r="D35" s="15">
        <v>42846</v>
      </c>
      <c r="E35" s="15">
        <v>80300</v>
      </c>
      <c r="F35" s="15">
        <f t="shared" si="1"/>
        <v>187.41539466928069</v>
      </c>
    </row>
    <row r="36" spans="1:8" s="8" customFormat="1" ht="20.100000000000001" customHeight="1">
      <c r="A36" s="27">
        <v>2</v>
      </c>
      <c r="B36" s="28" t="s">
        <v>46</v>
      </c>
      <c r="C36" s="29"/>
      <c r="D36" s="29"/>
      <c r="E36" s="29">
        <v>7600</v>
      </c>
      <c r="F36" s="29"/>
    </row>
    <row r="37" spans="1:8" ht="21" customHeight="1">
      <c r="A37" s="30" t="s">
        <v>47</v>
      </c>
      <c r="B37" s="31"/>
      <c r="C37" s="8"/>
      <c r="D37" s="8"/>
      <c r="E37" s="8"/>
      <c r="F37" s="8"/>
    </row>
    <row r="38" spans="1:8" ht="31.5" customHeight="1">
      <c r="A38" s="303" t="s">
        <v>48</v>
      </c>
      <c r="B38" s="303"/>
      <c r="C38" s="303"/>
      <c r="D38" s="303"/>
      <c r="E38" s="303"/>
      <c r="F38" s="303"/>
      <c r="G38" s="31"/>
      <c r="H38" s="31"/>
    </row>
    <row r="39" spans="1:8" ht="18.75">
      <c r="A39" s="8"/>
      <c r="B39" s="304"/>
      <c r="C39" s="305"/>
      <c r="D39" s="305"/>
      <c r="E39" s="305"/>
      <c r="F39" s="305"/>
    </row>
    <row r="40" spans="1:8" ht="11.25" customHeight="1">
      <c r="A40" s="8"/>
      <c r="B40" s="8"/>
      <c r="C40" s="8"/>
      <c r="D40" s="8"/>
      <c r="E40" s="8"/>
      <c r="F40" s="8"/>
    </row>
    <row r="41" spans="1:8" ht="18.75">
      <c r="A41" s="8"/>
      <c r="B41" s="8"/>
      <c r="C41" s="8"/>
      <c r="D41" s="8"/>
      <c r="E41" s="8"/>
      <c r="F41" s="8"/>
    </row>
    <row r="42" spans="1:8" ht="18.75">
      <c r="A42" s="8"/>
      <c r="B42" s="8"/>
      <c r="C42" s="8"/>
      <c r="D42" s="8"/>
      <c r="E42" s="8"/>
      <c r="F42" s="8"/>
    </row>
    <row r="43" spans="1:8" ht="18.75">
      <c r="A43" s="8"/>
      <c r="B43" s="8"/>
      <c r="C43" s="8"/>
      <c r="D43" s="8"/>
      <c r="E43" s="8"/>
      <c r="F43" s="8"/>
    </row>
    <row r="44" spans="1:8" ht="18.75">
      <c r="A44" s="8"/>
      <c r="B44" s="8"/>
      <c r="C44" s="8"/>
      <c r="D44" s="8"/>
      <c r="E44" s="8"/>
      <c r="F44" s="8"/>
    </row>
    <row r="45" spans="1:8" ht="18.75">
      <c r="A45" s="8"/>
      <c r="B45" s="8"/>
      <c r="C45" s="8"/>
      <c r="D45" s="8"/>
      <c r="E45" s="8"/>
      <c r="F45" s="8"/>
    </row>
    <row r="46" spans="1:8" ht="18.75">
      <c r="A46" s="8"/>
      <c r="B46" s="8"/>
      <c r="C46" s="8"/>
      <c r="D46" s="8"/>
      <c r="E46" s="8"/>
      <c r="F46" s="8"/>
    </row>
    <row r="47" spans="1:8" ht="18.75">
      <c r="A47" s="8"/>
      <c r="B47" s="8"/>
      <c r="C47" s="8"/>
      <c r="D47" s="8"/>
      <c r="E47" s="8"/>
      <c r="F47" s="8"/>
    </row>
    <row r="48" spans="1:8" ht="18.75">
      <c r="A48" s="8"/>
      <c r="B48" s="8"/>
      <c r="C48" s="8"/>
      <c r="D48" s="8"/>
      <c r="E48" s="8"/>
      <c r="F48" s="8"/>
    </row>
    <row r="49" spans="1:6" ht="22.5" customHeight="1">
      <c r="A49" s="8"/>
      <c r="B49" s="8"/>
      <c r="C49" s="8"/>
      <c r="D49" s="8"/>
      <c r="E49" s="8"/>
      <c r="F49" s="8"/>
    </row>
    <row r="50" spans="1:6" ht="18.75">
      <c r="A50" s="8"/>
      <c r="B50" s="8"/>
      <c r="C50" s="8"/>
      <c r="D50" s="8"/>
      <c r="E50" s="8"/>
      <c r="F50" s="8"/>
    </row>
    <row r="51" spans="1:6" ht="18.75">
      <c r="A51" s="8"/>
      <c r="B51" s="8"/>
      <c r="C51" s="8"/>
      <c r="D51" s="8"/>
      <c r="E51" s="8"/>
      <c r="F51" s="8"/>
    </row>
    <row r="52" spans="1:6" ht="18.75">
      <c r="A52" s="8"/>
      <c r="B52" s="8"/>
      <c r="C52" s="8"/>
      <c r="D52" s="8"/>
      <c r="E52" s="8"/>
      <c r="F52" s="8"/>
    </row>
    <row r="53" spans="1:6" ht="18.75">
      <c r="A53" s="8"/>
      <c r="B53" s="8"/>
      <c r="C53" s="8"/>
      <c r="D53" s="8"/>
      <c r="E53" s="8"/>
      <c r="F53" s="8"/>
    </row>
  </sheetData>
  <mergeCells count="12">
    <mergeCell ref="A38:F38"/>
    <mergeCell ref="B39:F39"/>
    <mergeCell ref="E1:F1"/>
    <mergeCell ref="A2:F2"/>
    <mergeCell ref="A3:F3"/>
    <mergeCell ref="E4:F4"/>
    <mergeCell ref="A5:A7"/>
    <mergeCell ref="B5:B7"/>
    <mergeCell ref="C5:C7"/>
    <mergeCell ref="D5:D7"/>
    <mergeCell ref="E5:E7"/>
    <mergeCell ref="F5:F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sqref="A1:XFD1048576"/>
    </sheetView>
  </sheetViews>
  <sheetFormatPr defaultColWidth="12.875" defaultRowHeight="15.75"/>
  <cols>
    <col min="1" max="1" width="7.25" style="157" customWidth="1"/>
    <col min="2" max="2" width="28.125" style="157" customWidth="1"/>
    <col min="3" max="4" width="16.25" style="157" customWidth="1"/>
    <col min="5" max="5" width="19.375" style="157" customWidth="1"/>
    <col min="6" max="6" width="25.625" style="157" customWidth="1"/>
    <col min="7" max="10" width="16.25" style="157" customWidth="1"/>
    <col min="11" max="16384" width="12.875" style="157"/>
  </cols>
  <sheetData>
    <row r="1" spans="1:15" ht="21" customHeight="1">
      <c r="A1" s="1" t="s">
        <v>0</v>
      </c>
      <c r="B1" s="1"/>
      <c r="C1" s="115"/>
      <c r="D1" s="4"/>
      <c r="E1" s="4"/>
      <c r="F1" s="169"/>
      <c r="G1" s="169"/>
      <c r="H1" s="169"/>
      <c r="I1" s="169"/>
      <c r="J1" s="222" t="s">
        <v>264</v>
      </c>
      <c r="K1" s="1"/>
      <c r="L1" s="1"/>
      <c r="M1" s="1"/>
    </row>
    <row r="2" spans="1:15" ht="23.25" customHeight="1">
      <c r="A2" s="364" t="s">
        <v>415</v>
      </c>
      <c r="B2" s="364"/>
      <c r="C2" s="364"/>
      <c r="D2" s="364"/>
      <c r="E2" s="364"/>
      <c r="F2" s="364"/>
      <c r="G2" s="364"/>
      <c r="H2" s="364"/>
      <c r="I2" s="364"/>
      <c r="J2" s="364"/>
    </row>
    <row r="3" spans="1:15" ht="23.45" customHeight="1">
      <c r="A3" s="308" t="s">
        <v>2</v>
      </c>
      <c r="B3" s="308"/>
      <c r="C3" s="308"/>
      <c r="D3" s="308"/>
      <c r="E3" s="308"/>
      <c r="F3" s="308"/>
      <c r="G3" s="308"/>
      <c r="H3" s="308"/>
      <c r="I3" s="308"/>
      <c r="J3" s="308"/>
      <c r="K3" s="6"/>
      <c r="L3" s="6"/>
      <c r="M3" s="6"/>
      <c r="N3" s="6"/>
      <c r="O3" s="6"/>
    </row>
    <row r="4" spans="1:15" ht="19.5" customHeight="1">
      <c r="A4" s="158"/>
      <c r="B4" s="158"/>
      <c r="C4" s="67"/>
      <c r="D4" s="67"/>
      <c r="E4" s="67"/>
      <c r="F4" s="67"/>
      <c r="G4" s="67"/>
      <c r="H4" s="67"/>
      <c r="I4" s="67"/>
      <c r="J4" s="170" t="s">
        <v>3</v>
      </c>
    </row>
    <row r="5" spans="1:15" s="159" customFormat="1" ht="24" customHeight="1">
      <c r="A5" s="356" t="s">
        <v>4</v>
      </c>
      <c r="B5" s="365" t="s">
        <v>233</v>
      </c>
      <c r="C5" s="367" t="s">
        <v>265</v>
      </c>
      <c r="D5" s="348" t="s">
        <v>61</v>
      </c>
      <c r="E5" s="349"/>
      <c r="F5" s="350"/>
      <c r="G5" s="367" t="s">
        <v>266</v>
      </c>
      <c r="H5" s="367" t="s">
        <v>267</v>
      </c>
      <c r="I5" s="367" t="s">
        <v>23</v>
      </c>
      <c r="J5" s="367" t="s">
        <v>268</v>
      </c>
    </row>
    <row r="6" spans="1:15" s="159" customFormat="1" ht="21" customHeight="1">
      <c r="A6" s="357"/>
      <c r="B6" s="366"/>
      <c r="C6" s="361"/>
      <c r="D6" s="361" t="s">
        <v>269</v>
      </c>
      <c r="E6" s="362" t="s">
        <v>270</v>
      </c>
      <c r="F6" s="363"/>
      <c r="G6" s="361"/>
      <c r="H6" s="361"/>
      <c r="I6" s="361"/>
      <c r="J6" s="361"/>
    </row>
    <row r="7" spans="1:15" s="159" customFormat="1" ht="47.25">
      <c r="A7" s="357"/>
      <c r="B7" s="366"/>
      <c r="C7" s="361"/>
      <c r="D7" s="361"/>
      <c r="E7" s="228" t="s">
        <v>271</v>
      </c>
      <c r="F7" s="228" t="s">
        <v>272</v>
      </c>
      <c r="G7" s="361"/>
      <c r="H7" s="361"/>
      <c r="I7" s="361"/>
      <c r="J7" s="361"/>
    </row>
    <row r="8" spans="1:15" s="67" customFormat="1" ht="19.899999999999999" customHeight="1">
      <c r="A8" s="171"/>
      <c r="B8" s="172" t="s">
        <v>151</v>
      </c>
      <c r="C8" s="173">
        <f>SUM(C9:C18)</f>
        <v>2311500</v>
      </c>
      <c r="D8" s="173">
        <f t="shared" ref="D8:J8" si="0">SUM(D9:D18)</f>
        <v>2078920</v>
      </c>
      <c r="E8" s="173">
        <f t="shared" si="0"/>
        <v>2078920</v>
      </c>
      <c r="F8" s="173">
        <f t="shared" si="0"/>
        <v>0</v>
      </c>
      <c r="G8" s="173">
        <f t="shared" si="0"/>
        <v>5418319</v>
      </c>
      <c r="H8" s="173">
        <f t="shared" si="0"/>
        <v>0</v>
      </c>
      <c r="I8" s="173">
        <f t="shared" si="0"/>
        <v>0</v>
      </c>
      <c r="J8" s="173">
        <f t="shared" si="0"/>
        <v>0</v>
      </c>
    </row>
    <row r="9" spans="1:15" s="67" customFormat="1" ht="19.899999999999999" customHeight="1">
      <c r="A9" s="174">
        <v>1</v>
      </c>
      <c r="B9" s="175" t="s">
        <v>273</v>
      </c>
      <c r="C9" s="176">
        <v>66300</v>
      </c>
      <c r="D9" s="176">
        <f>E9+F9</f>
        <v>55480</v>
      </c>
      <c r="E9" s="176">
        <v>55480</v>
      </c>
      <c r="F9" s="176"/>
      <c r="G9" s="177">
        <v>494770</v>
      </c>
      <c r="H9" s="176"/>
      <c r="I9" s="176"/>
      <c r="J9" s="176"/>
    </row>
    <row r="10" spans="1:15" s="67" customFormat="1" ht="19.899999999999999" customHeight="1">
      <c r="A10" s="178">
        <f>A9+1</f>
        <v>2</v>
      </c>
      <c r="B10" s="179" t="s">
        <v>274</v>
      </c>
      <c r="C10" s="176">
        <v>55200</v>
      </c>
      <c r="D10" s="176">
        <f t="shared" ref="D10:D18" si="1">E10+F10</f>
        <v>60850</v>
      </c>
      <c r="E10" s="176">
        <v>60850</v>
      </c>
      <c r="F10" s="176"/>
      <c r="G10" s="176">
        <v>383679</v>
      </c>
      <c r="H10" s="176"/>
      <c r="I10" s="176"/>
      <c r="J10" s="176"/>
    </row>
    <row r="11" spans="1:15" s="67" customFormat="1" ht="19.899999999999999" customHeight="1">
      <c r="A11" s="178">
        <f>A10+1</f>
        <v>3</v>
      </c>
      <c r="B11" s="179" t="s">
        <v>275</v>
      </c>
      <c r="C11" s="176">
        <v>122500</v>
      </c>
      <c r="D11" s="176">
        <f t="shared" si="1"/>
        <v>150050</v>
      </c>
      <c r="E11" s="176">
        <v>150050</v>
      </c>
      <c r="F11" s="176"/>
      <c r="G11" s="176">
        <v>424880</v>
      </c>
      <c r="H11" s="176"/>
      <c r="I11" s="176"/>
      <c r="J11" s="176"/>
    </row>
    <row r="12" spans="1:15" s="67" customFormat="1" ht="19.899999999999999" customHeight="1">
      <c r="A12" s="178">
        <f>A11+1</f>
        <v>4</v>
      </c>
      <c r="B12" s="179" t="s">
        <v>276</v>
      </c>
      <c r="C12" s="176">
        <v>53800</v>
      </c>
      <c r="D12" s="176">
        <f t="shared" si="1"/>
        <v>43640</v>
      </c>
      <c r="E12" s="176">
        <v>43640</v>
      </c>
      <c r="F12" s="176"/>
      <c r="G12" s="176">
        <v>572695</v>
      </c>
      <c r="H12" s="176"/>
      <c r="I12" s="176"/>
      <c r="J12" s="176"/>
    </row>
    <row r="13" spans="1:15" s="67" customFormat="1" ht="19.899999999999999" customHeight="1">
      <c r="A13" s="178">
        <f>A12+1</f>
        <v>5</v>
      </c>
      <c r="B13" s="17" t="s">
        <v>277</v>
      </c>
      <c r="C13" s="180">
        <v>152600</v>
      </c>
      <c r="D13" s="176">
        <f t="shared" si="1"/>
        <v>121500</v>
      </c>
      <c r="E13" s="180">
        <v>121500</v>
      </c>
      <c r="F13" s="180"/>
      <c r="G13" s="180">
        <v>868958</v>
      </c>
      <c r="H13" s="180"/>
      <c r="I13" s="180"/>
      <c r="J13" s="180"/>
    </row>
    <row r="14" spans="1:15" s="67" customFormat="1" ht="19.899999999999999" customHeight="1">
      <c r="A14" s="178">
        <f t="shared" ref="A14:A18" si="2">A13+1</f>
        <v>6</v>
      </c>
      <c r="B14" s="17" t="s">
        <v>278</v>
      </c>
      <c r="C14" s="180">
        <v>111000</v>
      </c>
      <c r="D14" s="176">
        <f t="shared" si="1"/>
        <v>87300</v>
      </c>
      <c r="E14" s="180">
        <v>87300</v>
      </c>
      <c r="F14" s="180"/>
      <c r="G14" s="180">
        <v>652346</v>
      </c>
      <c r="H14" s="180"/>
      <c r="I14" s="180"/>
      <c r="J14" s="180"/>
    </row>
    <row r="15" spans="1:15" s="67" customFormat="1" ht="19.899999999999999" customHeight="1">
      <c r="A15" s="178">
        <f t="shared" si="2"/>
        <v>7</v>
      </c>
      <c r="B15" s="17" t="s">
        <v>279</v>
      </c>
      <c r="C15" s="180">
        <v>126400</v>
      </c>
      <c r="D15" s="176">
        <f t="shared" si="1"/>
        <v>101700</v>
      </c>
      <c r="E15" s="180">
        <v>101700</v>
      </c>
      <c r="F15" s="180"/>
      <c r="G15" s="180">
        <v>708948</v>
      </c>
      <c r="H15" s="180"/>
      <c r="I15" s="180"/>
      <c r="J15" s="180"/>
    </row>
    <row r="16" spans="1:15" s="67" customFormat="1" ht="19.899999999999999" customHeight="1">
      <c r="A16" s="178">
        <f t="shared" si="2"/>
        <v>8</v>
      </c>
      <c r="B16" s="17" t="s">
        <v>280</v>
      </c>
      <c r="C16" s="180">
        <v>692400</v>
      </c>
      <c r="D16" s="176">
        <f t="shared" si="1"/>
        <v>671650</v>
      </c>
      <c r="E16" s="180">
        <v>671650</v>
      </c>
      <c r="F16" s="180"/>
      <c r="G16" s="180">
        <v>424487</v>
      </c>
      <c r="H16" s="180"/>
      <c r="I16" s="180"/>
      <c r="J16" s="180"/>
    </row>
    <row r="17" spans="1:10" s="67" customFormat="1" ht="19.899999999999999" customHeight="1">
      <c r="A17" s="178">
        <f t="shared" si="2"/>
        <v>9</v>
      </c>
      <c r="B17" s="17" t="s">
        <v>281</v>
      </c>
      <c r="C17" s="180">
        <v>168200</v>
      </c>
      <c r="D17" s="176">
        <f t="shared" si="1"/>
        <v>142750</v>
      </c>
      <c r="E17" s="180">
        <v>142750</v>
      </c>
      <c r="F17" s="180"/>
      <c r="G17" s="180">
        <v>407344</v>
      </c>
      <c r="H17" s="180"/>
      <c r="I17" s="180"/>
      <c r="J17" s="180"/>
    </row>
    <row r="18" spans="1:10" ht="19.5" customHeight="1">
      <c r="A18" s="181">
        <f t="shared" si="2"/>
        <v>10</v>
      </c>
      <c r="B18" s="182" t="s">
        <v>282</v>
      </c>
      <c r="C18" s="183">
        <v>763100</v>
      </c>
      <c r="D18" s="183">
        <f t="shared" si="1"/>
        <v>644000</v>
      </c>
      <c r="E18" s="183">
        <v>644000</v>
      </c>
      <c r="F18" s="183"/>
      <c r="G18" s="183">
        <v>480212</v>
      </c>
      <c r="H18" s="183"/>
      <c r="I18" s="183"/>
      <c r="J18" s="183"/>
    </row>
    <row r="19" spans="1:10" ht="19.5" customHeight="1">
      <c r="A19" s="31"/>
      <c r="B19" s="184"/>
      <c r="C19" s="67"/>
      <c r="D19" s="67"/>
      <c r="E19" s="67"/>
      <c r="F19" s="67"/>
      <c r="G19" s="67"/>
      <c r="H19" s="67"/>
      <c r="I19" s="67"/>
      <c r="J19" s="67"/>
    </row>
    <row r="20" spans="1:10" ht="18.75">
      <c r="A20" s="67"/>
      <c r="B20" s="67"/>
      <c r="C20" s="67"/>
      <c r="D20" s="67"/>
      <c r="E20" s="67"/>
      <c r="F20" s="67"/>
      <c r="G20" s="67"/>
      <c r="H20" s="67"/>
      <c r="I20" s="67"/>
      <c r="J20" s="67"/>
    </row>
    <row r="21" spans="1:10" ht="18.75">
      <c r="A21" s="67"/>
      <c r="B21" s="67"/>
      <c r="C21" s="67"/>
      <c r="D21" s="67"/>
      <c r="E21" s="67"/>
      <c r="F21" s="67"/>
      <c r="G21" s="67"/>
      <c r="H21" s="67"/>
      <c r="I21" s="67"/>
      <c r="J21" s="67"/>
    </row>
    <row r="22" spans="1:10" ht="18.75">
      <c r="A22" s="67"/>
      <c r="B22" s="67"/>
      <c r="C22" s="67"/>
      <c r="D22" s="67"/>
      <c r="E22" s="67"/>
      <c r="F22" s="67"/>
      <c r="G22" s="67"/>
      <c r="H22" s="67"/>
      <c r="I22" s="67"/>
      <c r="J22" s="67"/>
    </row>
    <row r="23" spans="1:10" ht="18.75">
      <c r="A23" s="67"/>
      <c r="B23" s="67"/>
      <c r="C23" s="67"/>
      <c r="D23" s="67"/>
      <c r="E23" s="67"/>
      <c r="F23" s="67"/>
      <c r="G23" s="67"/>
      <c r="H23" s="67"/>
      <c r="I23" s="67"/>
      <c r="J23" s="67"/>
    </row>
    <row r="24" spans="1:10" ht="18.75">
      <c r="A24" s="67"/>
      <c r="B24" s="67"/>
      <c r="C24" s="67"/>
      <c r="D24" s="67"/>
      <c r="E24" s="67"/>
      <c r="F24" s="67"/>
      <c r="G24" s="67"/>
      <c r="H24" s="67"/>
      <c r="I24" s="67"/>
      <c r="J24" s="67"/>
    </row>
    <row r="25" spans="1:10" ht="18.75">
      <c r="A25" s="67"/>
      <c r="B25" s="67"/>
      <c r="C25" s="67"/>
      <c r="D25" s="67"/>
      <c r="E25" s="67"/>
      <c r="F25" s="67"/>
      <c r="G25" s="67"/>
      <c r="H25" s="67"/>
      <c r="I25" s="67"/>
      <c r="J25" s="67"/>
    </row>
    <row r="26" spans="1:10" ht="18.75">
      <c r="A26" s="67"/>
      <c r="B26" s="67"/>
      <c r="C26" s="67"/>
      <c r="D26" s="67"/>
      <c r="E26" s="67"/>
      <c r="F26" s="67"/>
      <c r="G26" s="67"/>
      <c r="H26" s="67"/>
      <c r="I26" s="67"/>
      <c r="J26" s="67"/>
    </row>
    <row r="27" spans="1:10" ht="18.75">
      <c r="A27" s="67"/>
      <c r="B27" s="67"/>
      <c r="C27" s="67"/>
      <c r="D27" s="67"/>
      <c r="E27" s="67"/>
      <c r="F27" s="67"/>
      <c r="G27" s="67"/>
      <c r="H27" s="67"/>
      <c r="I27" s="67"/>
      <c r="J27" s="67"/>
    </row>
    <row r="28" spans="1:10" ht="18.75">
      <c r="A28" s="67"/>
      <c r="B28" s="67"/>
      <c r="C28" s="67"/>
      <c r="D28" s="67"/>
      <c r="E28" s="67"/>
      <c r="F28" s="67"/>
      <c r="G28" s="67"/>
      <c r="H28" s="67"/>
      <c r="I28" s="67"/>
      <c r="J28" s="67"/>
    </row>
    <row r="29" spans="1:10" ht="18.75">
      <c r="A29" s="67"/>
      <c r="B29" s="67"/>
      <c r="C29" s="67"/>
      <c r="D29" s="67"/>
      <c r="E29" s="67"/>
      <c r="F29" s="67"/>
      <c r="G29" s="67"/>
      <c r="H29" s="67"/>
      <c r="I29" s="67"/>
      <c r="J29" s="67"/>
    </row>
    <row r="30" spans="1:10" ht="22.5" customHeight="1">
      <c r="A30" s="67"/>
      <c r="B30" s="67"/>
      <c r="C30" s="67"/>
      <c r="D30" s="67"/>
      <c r="E30" s="67"/>
      <c r="F30" s="67"/>
      <c r="G30" s="67"/>
      <c r="H30" s="67"/>
      <c r="I30" s="67"/>
      <c r="J30" s="67"/>
    </row>
    <row r="31" spans="1:10" ht="18.75">
      <c r="A31" s="67"/>
      <c r="B31" s="67"/>
      <c r="C31" s="67"/>
      <c r="D31" s="67"/>
      <c r="E31" s="67"/>
      <c r="F31" s="67"/>
      <c r="G31" s="67"/>
      <c r="H31" s="67"/>
      <c r="I31" s="67"/>
      <c r="J31" s="67"/>
    </row>
    <row r="32" spans="1:10" ht="18.75">
      <c r="A32" s="67"/>
      <c r="B32" s="67"/>
      <c r="C32" s="67"/>
      <c r="D32" s="67"/>
      <c r="E32" s="67"/>
      <c r="F32" s="67"/>
      <c r="G32" s="67"/>
      <c r="H32" s="67"/>
      <c r="I32" s="67"/>
      <c r="J32" s="67"/>
    </row>
    <row r="33" spans="1:10" ht="18.75">
      <c r="A33" s="67"/>
      <c r="B33" s="67"/>
      <c r="C33" s="67"/>
      <c r="D33" s="67"/>
      <c r="E33" s="67"/>
      <c r="F33" s="67"/>
      <c r="G33" s="67"/>
      <c r="H33" s="67"/>
      <c r="I33" s="67"/>
      <c r="J33" s="67"/>
    </row>
    <row r="34" spans="1:10" ht="18.75">
      <c r="A34" s="67"/>
      <c r="B34" s="67"/>
      <c r="C34" s="67"/>
      <c r="D34" s="67"/>
      <c r="E34" s="67"/>
      <c r="F34" s="67"/>
      <c r="G34" s="67"/>
      <c r="H34" s="67"/>
      <c r="I34" s="67"/>
      <c r="J34" s="67"/>
    </row>
  </sheetData>
  <mergeCells count="12">
    <mergeCell ref="D6:D7"/>
    <mergeCell ref="E6:F6"/>
    <mergeCell ref="A2:J2"/>
    <mergeCell ref="A3:J3"/>
    <mergeCell ref="A5:A7"/>
    <mergeCell ref="B5:B7"/>
    <mergeCell ref="C5:C7"/>
    <mergeCell ref="D5:F5"/>
    <mergeCell ref="G5:G7"/>
    <mergeCell ref="H5:H7"/>
    <mergeCell ref="I5:I7"/>
    <mergeCell ref="J5:J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sqref="A1:XFD1048576"/>
    </sheetView>
  </sheetViews>
  <sheetFormatPr defaultColWidth="12.875" defaultRowHeight="15.75"/>
  <cols>
    <col min="1" max="1" width="7.25" style="5" customWidth="1"/>
    <col min="2" max="2" width="25.875" style="5" customWidth="1"/>
    <col min="3" max="6" width="21.75" style="5" customWidth="1"/>
    <col min="7" max="16384" width="12.875" style="5"/>
  </cols>
  <sheetData>
    <row r="1" spans="1:6" ht="21" customHeight="1">
      <c r="A1" s="1" t="s">
        <v>0</v>
      </c>
      <c r="B1" s="1"/>
      <c r="C1" s="115"/>
      <c r="D1" s="4"/>
      <c r="E1" s="306" t="s">
        <v>283</v>
      </c>
      <c r="F1" s="306"/>
    </row>
    <row r="2" spans="1:6" ht="21" customHeight="1">
      <c r="A2" s="2" t="s">
        <v>284</v>
      </c>
      <c r="B2" s="48"/>
      <c r="C2" s="49"/>
      <c r="D2" s="49"/>
      <c r="E2" s="49"/>
      <c r="F2" s="49"/>
    </row>
    <row r="3" spans="1:6" ht="21" customHeight="1">
      <c r="A3" s="2" t="s">
        <v>416</v>
      </c>
      <c r="B3" s="48"/>
      <c r="C3" s="49"/>
      <c r="D3" s="49"/>
      <c r="E3" s="49"/>
      <c r="F3" s="49"/>
    </row>
    <row r="4" spans="1:6" ht="18" customHeight="1">
      <c r="A4" s="308" t="s">
        <v>2</v>
      </c>
      <c r="B4" s="308"/>
      <c r="C4" s="308"/>
      <c r="D4" s="308"/>
      <c r="E4" s="308"/>
      <c r="F4" s="308"/>
    </row>
    <row r="5" spans="1:6" ht="19.5" customHeight="1">
      <c r="A5" s="7"/>
      <c r="B5" s="7"/>
      <c r="C5" s="8"/>
      <c r="D5" s="8"/>
      <c r="E5" s="185"/>
      <c r="F5" s="230" t="s">
        <v>3</v>
      </c>
    </row>
    <row r="6" spans="1:6" s="51" customFormat="1" ht="23.25" customHeight="1">
      <c r="A6" s="310" t="s">
        <v>4</v>
      </c>
      <c r="B6" s="310" t="s">
        <v>233</v>
      </c>
      <c r="C6" s="310" t="s">
        <v>269</v>
      </c>
      <c r="D6" s="310" t="s">
        <v>285</v>
      </c>
      <c r="E6" s="310" t="s">
        <v>286</v>
      </c>
      <c r="F6" s="310" t="s">
        <v>287</v>
      </c>
    </row>
    <row r="7" spans="1:6" s="51" customFormat="1" ht="23.25" customHeight="1">
      <c r="A7" s="311"/>
      <c r="B7" s="311"/>
      <c r="C7" s="311"/>
      <c r="D7" s="311"/>
      <c r="E7" s="311"/>
      <c r="F7" s="311"/>
    </row>
    <row r="8" spans="1:6" s="8" customFormat="1" ht="28.5" customHeight="1">
      <c r="A8" s="9"/>
      <c r="B8" s="73" t="s">
        <v>151</v>
      </c>
      <c r="C8" s="11"/>
      <c r="D8" s="11"/>
      <c r="E8" s="11"/>
      <c r="F8" s="11"/>
    </row>
    <row r="9" spans="1:6" s="8" customFormat="1" ht="25.5" customHeight="1">
      <c r="A9" s="178">
        <v>1</v>
      </c>
      <c r="B9" s="212" t="s">
        <v>273</v>
      </c>
      <c r="C9" s="15"/>
      <c r="D9" s="15"/>
      <c r="E9" s="15"/>
      <c r="F9" s="15"/>
    </row>
    <row r="10" spans="1:6" s="8" customFormat="1" ht="25.5" customHeight="1">
      <c r="A10" s="178">
        <f>A9+1</f>
        <v>2</v>
      </c>
      <c r="B10" s="212" t="s">
        <v>274</v>
      </c>
      <c r="C10" s="15"/>
      <c r="D10" s="15"/>
      <c r="E10" s="15"/>
      <c r="F10" s="15"/>
    </row>
    <row r="11" spans="1:6" s="8" customFormat="1" ht="25.5" customHeight="1">
      <c r="A11" s="178">
        <f>A10+1</f>
        <v>3</v>
      </c>
      <c r="B11" s="212" t="s">
        <v>275</v>
      </c>
      <c r="C11" s="15"/>
      <c r="D11" s="15"/>
      <c r="E11" s="15"/>
      <c r="F11" s="15"/>
    </row>
    <row r="12" spans="1:6" s="8" customFormat="1" ht="25.5" customHeight="1">
      <c r="A12" s="178">
        <f>A11+1</f>
        <v>4</v>
      </c>
      <c r="B12" s="212" t="s">
        <v>276</v>
      </c>
      <c r="C12" s="15"/>
      <c r="D12" s="15"/>
      <c r="E12" s="15"/>
      <c r="F12" s="15"/>
    </row>
    <row r="13" spans="1:6" s="8" customFormat="1" ht="25.5" customHeight="1">
      <c r="A13" s="178">
        <f>A12+1</f>
        <v>5</v>
      </c>
      <c r="B13" s="38" t="s">
        <v>277</v>
      </c>
      <c r="C13" s="15"/>
      <c r="D13" s="15"/>
      <c r="E13" s="15"/>
      <c r="F13" s="15"/>
    </row>
    <row r="14" spans="1:6" ht="25.5" customHeight="1">
      <c r="A14" s="178">
        <f t="shared" ref="A14:A18" si="0">A13+1</f>
        <v>6</v>
      </c>
      <c r="B14" s="38" t="s">
        <v>278</v>
      </c>
      <c r="C14" s="246"/>
      <c r="D14" s="246"/>
      <c r="E14" s="246"/>
      <c r="F14" s="246"/>
    </row>
    <row r="15" spans="1:6" ht="25.5" customHeight="1">
      <c r="A15" s="178">
        <f t="shared" si="0"/>
        <v>7</v>
      </c>
      <c r="B15" s="38" t="s">
        <v>279</v>
      </c>
      <c r="C15" s="246"/>
      <c r="D15" s="246"/>
      <c r="E15" s="246"/>
      <c r="F15" s="246"/>
    </row>
    <row r="16" spans="1:6" ht="25.5" customHeight="1">
      <c r="A16" s="178">
        <f t="shared" si="0"/>
        <v>8</v>
      </c>
      <c r="B16" s="38" t="s">
        <v>280</v>
      </c>
      <c r="C16" s="246"/>
      <c r="D16" s="246"/>
      <c r="E16" s="246"/>
      <c r="F16" s="246"/>
    </row>
    <row r="17" spans="1:6" ht="25.5" customHeight="1">
      <c r="A17" s="178">
        <f t="shared" si="0"/>
        <v>9</v>
      </c>
      <c r="B17" s="38" t="s">
        <v>281</v>
      </c>
      <c r="C17" s="246"/>
      <c r="D17" s="246"/>
      <c r="E17" s="246"/>
      <c r="F17" s="246"/>
    </row>
    <row r="18" spans="1:6" ht="25.5" customHeight="1">
      <c r="A18" s="181">
        <f t="shared" si="0"/>
        <v>10</v>
      </c>
      <c r="B18" s="46" t="s">
        <v>282</v>
      </c>
      <c r="C18" s="247"/>
      <c r="D18" s="247"/>
      <c r="E18" s="247"/>
      <c r="F18" s="247"/>
    </row>
    <row r="19" spans="1:6" ht="18.75">
      <c r="A19" s="8"/>
      <c r="B19" s="8"/>
      <c r="C19" s="8"/>
      <c r="D19" s="8"/>
      <c r="E19" s="8"/>
      <c r="F19" s="8"/>
    </row>
    <row r="20" spans="1:6" ht="18.75">
      <c r="A20" s="8"/>
      <c r="B20" s="8"/>
      <c r="C20" s="8"/>
      <c r="D20" s="8"/>
      <c r="E20" s="8"/>
      <c r="F20" s="8"/>
    </row>
    <row r="21" spans="1:6" ht="18.75">
      <c r="A21" s="8"/>
      <c r="B21" s="8"/>
      <c r="C21" s="8"/>
      <c r="D21" s="8"/>
      <c r="E21" s="8"/>
      <c r="F21" s="8"/>
    </row>
    <row r="22" spans="1:6" ht="18.75">
      <c r="A22" s="8"/>
      <c r="B22" s="8"/>
      <c r="C22" s="8"/>
      <c r="D22" s="8"/>
      <c r="E22" s="8"/>
      <c r="F22" s="8"/>
    </row>
    <row r="23" spans="1:6" ht="18.75">
      <c r="A23" s="8"/>
      <c r="B23" s="8"/>
      <c r="C23" s="8"/>
      <c r="D23" s="8"/>
      <c r="E23" s="8"/>
      <c r="F23" s="8"/>
    </row>
    <row r="24" spans="1:6" ht="18.75">
      <c r="A24" s="8"/>
      <c r="B24" s="8"/>
      <c r="C24" s="8"/>
      <c r="D24" s="8"/>
      <c r="E24" s="8"/>
      <c r="F24" s="8"/>
    </row>
    <row r="25" spans="1:6" ht="22.5" customHeight="1">
      <c r="A25" s="8"/>
      <c r="B25" s="8"/>
      <c r="C25" s="8"/>
      <c r="D25" s="8"/>
      <c r="E25" s="8"/>
      <c r="F25" s="8"/>
    </row>
    <row r="26" spans="1:6" ht="18.75">
      <c r="A26" s="8"/>
      <c r="B26" s="8"/>
      <c r="C26" s="8"/>
      <c r="D26" s="8"/>
      <c r="E26" s="8"/>
      <c r="F26" s="8"/>
    </row>
    <row r="27" spans="1:6" ht="18.75">
      <c r="A27" s="8"/>
      <c r="B27" s="8"/>
      <c r="C27" s="8"/>
      <c r="D27" s="8"/>
      <c r="E27" s="8"/>
      <c r="F27" s="8"/>
    </row>
    <row r="28" spans="1:6" ht="18.75">
      <c r="A28" s="8"/>
      <c r="B28" s="8"/>
      <c r="C28" s="8"/>
      <c r="D28" s="8"/>
      <c r="E28" s="8"/>
      <c r="F28" s="8"/>
    </row>
    <row r="29" spans="1:6" ht="18.75">
      <c r="A29" s="8"/>
      <c r="B29" s="8"/>
      <c r="C29" s="8"/>
      <c r="D29" s="8"/>
      <c r="E29" s="8"/>
      <c r="F29" s="8"/>
    </row>
  </sheetData>
  <mergeCells count="8">
    <mergeCell ref="E1:F1"/>
    <mergeCell ref="A4:F4"/>
    <mergeCell ref="A6:A7"/>
    <mergeCell ref="B6:B7"/>
    <mergeCell ref="C6:C7"/>
    <mergeCell ref="D6:D7"/>
    <mergeCell ref="E6:E7"/>
    <mergeCell ref="F6:F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election activeCell="A3" sqref="A3:S3"/>
    </sheetView>
  </sheetViews>
  <sheetFormatPr defaultColWidth="12.875" defaultRowHeight="15.75"/>
  <cols>
    <col min="1" max="1" width="7" style="157" customWidth="1"/>
    <col min="2" max="2" width="25" style="157" customWidth="1"/>
    <col min="3" max="19" width="12" style="157" customWidth="1"/>
    <col min="20" max="16384" width="12.875" style="157"/>
  </cols>
  <sheetData>
    <row r="1" spans="1:19" ht="21" customHeight="1">
      <c r="A1" s="1" t="s">
        <v>0</v>
      </c>
      <c r="B1" s="1"/>
      <c r="C1" s="1"/>
      <c r="D1" s="4"/>
      <c r="E1" s="169"/>
      <c r="F1" s="169"/>
      <c r="G1" s="169"/>
      <c r="H1" s="169"/>
      <c r="I1" s="169"/>
      <c r="J1" s="169"/>
      <c r="K1" s="169"/>
      <c r="L1" s="187"/>
      <c r="M1" s="188"/>
      <c r="N1" s="188"/>
      <c r="O1" s="188"/>
      <c r="P1" s="188"/>
      <c r="Q1" s="188"/>
      <c r="R1" s="188"/>
      <c r="S1" s="33" t="s">
        <v>288</v>
      </c>
    </row>
    <row r="2" spans="1:19" ht="21" customHeight="1">
      <c r="A2" s="189" t="s">
        <v>417</v>
      </c>
      <c r="B2" s="187"/>
      <c r="C2" s="190"/>
      <c r="D2" s="190"/>
      <c r="E2" s="190"/>
      <c r="F2" s="190"/>
      <c r="G2" s="190"/>
      <c r="H2" s="190"/>
      <c r="I2" s="190"/>
      <c r="J2" s="190"/>
      <c r="K2" s="190"/>
      <c r="L2" s="190"/>
      <c r="M2" s="190"/>
      <c r="N2" s="190"/>
      <c r="O2" s="190"/>
      <c r="P2" s="190"/>
      <c r="Q2" s="190"/>
      <c r="R2" s="190"/>
      <c r="S2" s="190"/>
    </row>
    <row r="3" spans="1:19" ht="18" customHeight="1">
      <c r="A3" s="308" t="s">
        <v>2</v>
      </c>
      <c r="B3" s="308"/>
      <c r="C3" s="308"/>
      <c r="D3" s="308"/>
      <c r="E3" s="308"/>
      <c r="F3" s="308"/>
      <c r="G3" s="308"/>
      <c r="H3" s="308"/>
      <c r="I3" s="308"/>
      <c r="J3" s="308"/>
      <c r="K3" s="308"/>
      <c r="L3" s="308"/>
      <c r="M3" s="308"/>
      <c r="N3" s="308"/>
      <c r="O3" s="308"/>
      <c r="P3" s="308"/>
      <c r="Q3" s="308"/>
      <c r="R3" s="308"/>
      <c r="S3" s="308"/>
    </row>
    <row r="4" spans="1:19" ht="19.5" customHeight="1">
      <c r="A4" s="158"/>
      <c r="B4" s="158"/>
      <c r="C4" s="67"/>
      <c r="D4" s="67"/>
      <c r="E4" s="67"/>
      <c r="F4" s="67"/>
      <c r="G4" s="67"/>
      <c r="H4" s="67"/>
      <c r="I4" s="67"/>
      <c r="J4" s="67"/>
      <c r="K4" s="67"/>
      <c r="L4" s="191"/>
      <c r="M4" s="371" t="s">
        <v>3</v>
      </c>
      <c r="N4" s="371"/>
      <c r="O4" s="371"/>
      <c r="P4" s="371"/>
      <c r="Q4" s="371"/>
      <c r="R4" s="371"/>
      <c r="S4" s="371"/>
    </row>
    <row r="5" spans="1:19" ht="22.15" customHeight="1">
      <c r="A5" s="367" t="s">
        <v>4</v>
      </c>
      <c r="B5" s="372" t="s">
        <v>233</v>
      </c>
      <c r="C5" s="367" t="s">
        <v>269</v>
      </c>
      <c r="D5" s="348" t="s">
        <v>289</v>
      </c>
      <c r="E5" s="350"/>
      <c r="F5" s="374" t="s">
        <v>290</v>
      </c>
      <c r="G5" s="375"/>
      <c r="H5" s="375"/>
      <c r="I5" s="375"/>
      <c r="J5" s="375"/>
      <c r="K5" s="375"/>
      <c r="L5" s="376"/>
      <c r="M5" s="374" t="s">
        <v>291</v>
      </c>
      <c r="N5" s="375"/>
      <c r="O5" s="375"/>
      <c r="P5" s="375"/>
      <c r="Q5" s="375"/>
      <c r="R5" s="375"/>
      <c r="S5" s="376"/>
    </row>
    <row r="6" spans="1:19" ht="22.15" customHeight="1">
      <c r="A6" s="361"/>
      <c r="B6" s="373"/>
      <c r="C6" s="361"/>
      <c r="D6" s="377" t="s">
        <v>292</v>
      </c>
      <c r="E6" s="377" t="s">
        <v>293</v>
      </c>
      <c r="F6" s="367" t="s">
        <v>269</v>
      </c>
      <c r="G6" s="368" t="s">
        <v>292</v>
      </c>
      <c r="H6" s="369"/>
      <c r="I6" s="370"/>
      <c r="J6" s="368" t="s">
        <v>293</v>
      </c>
      <c r="K6" s="369"/>
      <c r="L6" s="370"/>
      <c r="M6" s="367" t="s">
        <v>269</v>
      </c>
      <c r="N6" s="368" t="s">
        <v>292</v>
      </c>
      <c r="O6" s="369"/>
      <c r="P6" s="370"/>
      <c r="Q6" s="368" t="s">
        <v>293</v>
      </c>
      <c r="R6" s="369"/>
      <c r="S6" s="370"/>
    </row>
    <row r="7" spans="1:19" ht="50.45" customHeight="1">
      <c r="A7" s="361"/>
      <c r="B7" s="373"/>
      <c r="C7" s="361"/>
      <c r="D7" s="378"/>
      <c r="E7" s="378"/>
      <c r="F7" s="361"/>
      <c r="G7" s="192" t="s">
        <v>269</v>
      </c>
      <c r="H7" s="193" t="s">
        <v>294</v>
      </c>
      <c r="I7" s="193" t="s">
        <v>295</v>
      </c>
      <c r="J7" s="192" t="s">
        <v>269</v>
      </c>
      <c r="K7" s="193" t="s">
        <v>294</v>
      </c>
      <c r="L7" s="193" t="s">
        <v>295</v>
      </c>
      <c r="M7" s="361"/>
      <c r="N7" s="192" t="s">
        <v>269</v>
      </c>
      <c r="O7" s="193" t="s">
        <v>294</v>
      </c>
      <c r="P7" s="193" t="s">
        <v>295</v>
      </c>
      <c r="Q7" s="192" t="s">
        <v>269</v>
      </c>
      <c r="R7" s="193" t="s">
        <v>294</v>
      </c>
      <c r="S7" s="193" t="s">
        <v>295</v>
      </c>
    </row>
    <row r="8" spans="1:19" s="67" customFormat="1" ht="27" customHeight="1">
      <c r="A8" s="171"/>
      <c r="B8" s="172" t="s">
        <v>151</v>
      </c>
      <c r="C8" s="173"/>
      <c r="D8" s="173"/>
      <c r="E8" s="173"/>
      <c r="F8" s="173"/>
      <c r="G8" s="173"/>
      <c r="H8" s="173"/>
      <c r="I8" s="173"/>
      <c r="J8" s="173"/>
      <c r="K8" s="173"/>
      <c r="L8" s="173"/>
      <c r="M8" s="173"/>
      <c r="N8" s="173"/>
      <c r="O8" s="173"/>
      <c r="P8" s="173"/>
      <c r="Q8" s="173"/>
      <c r="R8" s="173"/>
      <c r="S8" s="173"/>
    </row>
    <row r="9" spans="1:19" s="67" customFormat="1" ht="27" customHeight="1">
      <c r="A9" s="194" t="s">
        <v>10</v>
      </c>
      <c r="B9" s="195" t="s">
        <v>296</v>
      </c>
      <c r="C9" s="180"/>
      <c r="D9" s="180"/>
      <c r="E9" s="180"/>
      <c r="F9" s="180"/>
      <c r="G9" s="180"/>
      <c r="H9" s="180"/>
      <c r="I9" s="180"/>
      <c r="J9" s="180"/>
      <c r="K9" s="180"/>
      <c r="L9" s="180"/>
      <c r="M9" s="180"/>
      <c r="N9" s="180"/>
      <c r="O9" s="180"/>
      <c r="P9" s="180"/>
      <c r="Q9" s="180"/>
      <c r="R9" s="180"/>
      <c r="S9" s="180"/>
    </row>
    <row r="10" spans="1:19" s="67" customFormat="1" ht="27" customHeight="1">
      <c r="A10" s="178">
        <v>1</v>
      </c>
      <c r="B10" s="179" t="s">
        <v>297</v>
      </c>
      <c r="C10" s="180"/>
      <c r="D10" s="180"/>
      <c r="E10" s="180"/>
      <c r="F10" s="180"/>
      <c r="G10" s="180"/>
      <c r="H10" s="180"/>
      <c r="I10" s="180"/>
      <c r="J10" s="180"/>
      <c r="K10" s="180"/>
      <c r="L10" s="180"/>
      <c r="M10" s="180"/>
      <c r="N10" s="180"/>
      <c r="O10" s="180"/>
      <c r="P10" s="180"/>
      <c r="Q10" s="180"/>
      <c r="R10" s="180"/>
      <c r="S10" s="180"/>
    </row>
    <row r="11" spans="1:19" s="67" customFormat="1" ht="27" customHeight="1">
      <c r="A11" s="178">
        <v>2</v>
      </c>
      <c r="B11" s="179" t="s">
        <v>298</v>
      </c>
      <c r="C11" s="180"/>
      <c r="D11" s="180"/>
      <c r="E11" s="180"/>
      <c r="F11" s="180"/>
      <c r="G11" s="180"/>
      <c r="H11" s="180"/>
      <c r="I11" s="180"/>
      <c r="J11" s="180"/>
      <c r="K11" s="180"/>
      <c r="L11" s="180"/>
      <c r="M11" s="180"/>
      <c r="N11" s="180"/>
      <c r="O11" s="180"/>
      <c r="P11" s="180"/>
      <c r="Q11" s="180"/>
      <c r="R11" s="180"/>
      <c r="S11" s="180"/>
    </row>
    <row r="12" spans="1:19" s="67" customFormat="1" ht="27" customHeight="1">
      <c r="A12" s="178" t="s">
        <v>228</v>
      </c>
      <c r="B12" s="179" t="s">
        <v>228</v>
      </c>
      <c r="C12" s="180"/>
      <c r="D12" s="180"/>
      <c r="E12" s="180"/>
      <c r="F12" s="180"/>
      <c r="G12" s="180"/>
      <c r="H12" s="180"/>
      <c r="I12" s="180"/>
      <c r="J12" s="180"/>
      <c r="K12" s="180"/>
      <c r="L12" s="180"/>
      <c r="M12" s="180"/>
      <c r="N12" s="180"/>
      <c r="O12" s="180"/>
      <c r="P12" s="180"/>
      <c r="Q12" s="180"/>
      <c r="R12" s="180"/>
      <c r="S12" s="180"/>
    </row>
    <row r="13" spans="1:19" s="67" customFormat="1" ht="27" customHeight="1">
      <c r="A13" s="194" t="s">
        <v>14</v>
      </c>
      <c r="B13" s="195" t="s">
        <v>299</v>
      </c>
      <c r="C13" s="180"/>
      <c r="D13" s="180"/>
      <c r="E13" s="180"/>
      <c r="F13" s="180"/>
      <c r="G13" s="180"/>
      <c r="H13" s="180"/>
      <c r="I13" s="180"/>
      <c r="J13" s="180"/>
      <c r="K13" s="180"/>
      <c r="L13" s="180"/>
      <c r="M13" s="180"/>
      <c r="N13" s="180"/>
      <c r="O13" s="180"/>
      <c r="P13" s="180"/>
      <c r="Q13" s="180"/>
      <c r="R13" s="180"/>
      <c r="S13" s="180"/>
    </row>
    <row r="14" spans="1:19" s="67" customFormat="1" ht="27" customHeight="1">
      <c r="A14" s="16">
        <v>1</v>
      </c>
      <c r="B14" s="179" t="s">
        <v>300</v>
      </c>
      <c r="C14" s="180"/>
      <c r="D14" s="180"/>
      <c r="E14" s="180"/>
      <c r="F14" s="180"/>
      <c r="G14" s="180"/>
      <c r="H14" s="180"/>
      <c r="I14" s="180"/>
      <c r="J14" s="180"/>
      <c r="K14" s="180"/>
      <c r="L14" s="180"/>
      <c r="M14" s="180"/>
      <c r="N14" s="180"/>
      <c r="O14" s="180"/>
      <c r="P14" s="180"/>
      <c r="Q14" s="180"/>
      <c r="R14" s="180"/>
      <c r="S14" s="180"/>
    </row>
    <row r="15" spans="1:19" s="67" customFormat="1" ht="27" customHeight="1">
      <c r="A15" s="16">
        <f>A14+1</f>
        <v>2</v>
      </c>
      <c r="B15" s="179" t="s">
        <v>301</v>
      </c>
      <c r="C15" s="180"/>
      <c r="D15" s="180"/>
      <c r="E15" s="180"/>
      <c r="F15" s="180"/>
      <c r="G15" s="180"/>
      <c r="H15" s="180"/>
      <c r="I15" s="180"/>
      <c r="J15" s="180"/>
      <c r="K15" s="180"/>
      <c r="L15" s="180"/>
      <c r="M15" s="180"/>
      <c r="N15" s="180"/>
      <c r="O15" s="180"/>
      <c r="P15" s="180"/>
      <c r="Q15" s="180"/>
      <c r="R15" s="180"/>
      <c r="S15" s="180"/>
    </row>
    <row r="16" spans="1:19" s="67" customFormat="1" ht="27" customHeight="1">
      <c r="A16" s="16">
        <f>A15+1</f>
        <v>3</v>
      </c>
      <c r="B16" s="179" t="s">
        <v>302</v>
      </c>
      <c r="C16" s="180"/>
      <c r="D16" s="180"/>
      <c r="E16" s="180"/>
      <c r="F16" s="180"/>
      <c r="G16" s="180"/>
      <c r="H16" s="180"/>
      <c r="I16" s="180"/>
      <c r="J16" s="180"/>
      <c r="K16" s="180"/>
      <c r="L16" s="180"/>
      <c r="M16" s="180"/>
      <c r="N16" s="180"/>
      <c r="O16" s="180"/>
      <c r="P16" s="180"/>
      <c r="Q16" s="180"/>
      <c r="R16" s="180"/>
      <c r="S16" s="180"/>
    </row>
    <row r="17" spans="1:19" s="67" customFormat="1" ht="27" customHeight="1">
      <c r="A17" s="16">
        <f>A16+1</f>
        <v>4</v>
      </c>
      <c r="B17" s="179" t="s">
        <v>303</v>
      </c>
      <c r="C17" s="180"/>
      <c r="D17" s="180"/>
      <c r="E17" s="180"/>
      <c r="F17" s="180"/>
      <c r="G17" s="180"/>
      <c r="H17" s="180"/>
      <c r="I17" s="180"/>
      <c r="J17" s="180"/>
      <c r="K17" s="180"/>
      <c r="L17" s="180"/>
      <c r="M17" s="180"/>
      <c r="N17" s="180"/>
      <c r="O17" s="180"/>
      <c r="P17" s="180"/>
      <c r="Q17" s="180"/>
      <c r="R17" s="180"/>
      <c r="S17" s="180"/>
    </row>
    <row r="18" spans="1:19" s="67" customFormat="1" ht="27" customHeight="1">
      <c r="A18" s="186" t="s">
        <v>228</v>
      </c>
      <c r="B18" s="196" t="s">
        <v>228</v>
      </c>
      <c r="C18" s="183"/>
      <c r="D18" s="183"/>
      <c r="E18" s="183"/>
      <c r="F18" s="183"/>
      <c r="G18" s="183"/>
      <c r="H18" s="183"/>
      <c r="I18" s="183"/>
      <c r="J18" s="183"/>
      <c r="K18" s="183"/>
      <c r="L18" s="183"/>
      <c r="M18" s="183"/>
      <c r="N18" s="183"/>
      <c r="O18" s="183"/>
      <c r="P18" s="183"/>
      <c r="Q18" s="183"/>
      <c r="R18" s="183"/>
      <c r="S18" s="183"/>
    </row>
    <row r="19" spans="1:19" ht="19.5" customHeight="1">
      <c r="A19" s="7"/>
      <c r="B19" s="31"/>
      <c r="C19" s="67"/>
      <c r="D19" s="67"/>
      <c r="E19" s="67"/>
      <c r="F19" s="67"/>
      <c r="G19" s="67"/>
      <c r="H19" s="67"/>
      <c r="I19" s="67"/>
      <c r="J19" s="67"/>
      <c r="K19" s="67"/>
      <c r="L19" s="67"/>
      <c r="M19" s="67"/>
      <c r="N19" s="67"/>
      <c r="O19" s="67"/>
      <c r="P19" s="67"/>
      <c r="Q19" s="67"/>
      <c r="R19" s="67"/>
      <c r="S19" s="67"/>
    </row>
    <row r="20" spans="1:19" ht="18.75">
      <c r="A20" s="7"/>
      <c r="B20" s="7"/>
      <c r="C20" s="67"/>
      <c r="D20" s="67"/>
      <c r="E20" s="67"/>
      <c r="F20" s="67"/>
      <c r="G20" s="67"/>
      <c r="H20" s="67"/>
      <c r="I20" s="67"/>
      <c r="J20" s="67"/>
      <c r="K20" s="67"/>
      <c r="L20" s="67"/>
      <c r="M20" s="67"/>
      <c r="N20" s="67"/>
      <c r="O20" s="67"/>
      <c r="P20" s="67"/>
      <c r="Q20" s="67"/>
      <c r="R20" s="67"/>
      <c r="S20" s="67"/>
    </row>
    <row r="21" spans="1:19" ht="18.75">
      <c r="A21" s="67"/>
      <c r="B21" s="67"/>
      <c r="C21" s="67"/>
      <c r="D21" s="67"/>
      <c r="E21" s="67"/>
      <c r="F21" s="67"/>
      <c r="G21" s="67"/>
      <c r="H21" s="67"/>
      <c r="I21" s="67"/>
      <c r="J21" s="67"/>
      <c r="K21" s="67"/>
      <c r="L21" s="67"/>
      <c r="M21" s="67"/>
      <c r="N21" s="67"/>
      <c r="O21" s="67"/>
      <c r="P21" s="67"/>
      <c r="Q21" s="67"/>
      <c r="R21" s="67"/>
      <c r="S21" s="67"/>
    </row>
    <row r="22" spans="1:19" ht="18.75">
      <c r="A22" s="67"/>
      <c r="B22" s="67"/>
      <c r="C22" s="67"/>
      <c r="D22" s="67"/>
      <c r="E22" s="67"/>
      <c r="F22" s="67"/>
      <c r="G22" s="67"/>
      <c r="H22" s="67"/>
      <c r="I22" s="67"/>
      <c r="J22" s="67"/>
      <c r="K22" s="67"/>
      <c r="L22" s="67"/>
      <c r="M22" s="67"/>
      <c r="N22" s="67"/>
      <c r="O22" s="67"/>
      <c r="P22" s="67"/>
      <c r="Q22" s="67"/>
      <c r="R22" s="67"/>
      <c r="S22" s="67"/>
    </row>
    <row r="23" spans="1:19" ht="18.75">
      <c r="A23" s="67"/>
      <c r="B23" s="67"/>
      <c r="C23" s="67"/>
      <c r="D23" s="67"/>
      <c r="E23" s="67"/>
      <c r="F23" s="67"/>
      <c r="G23" s="67"/>
      <c r="H23" s="67"/>
      <c r="I23" s="67"/>
      <c r="J23" s="67"/>
      <c r="K23" s="67"/>
      <c r="L23" s="67"/>
      <c r="M23" s="67"/>
      <c r="N23" s="67"/>
      <c r="O23" s="67"/>
      <c r="P23" s="67"/>
      <c r="Q23" s="67"/>
      <c r="R23" s="67"/>
      <c r="S23" s="67"/>
    </row>
    <row r="24" spans="1:19" ht="18.75">
      <c r="A24" s="67"/>
      <c r="B24" s="67"/>
      <c r="C24" s="67"/>
      <c r="D24" s="67"/>
      <c r="E24" s="67"/>
      <c r="F24" s="67"/>
      <c r="G24" s="67"/>
      <c r="H24" s="67"/>
      <c r="I24" s="67"/>
      <c r="J24" s="67"/>
      <c r="K24" s="67"/>
      <c r="L24" s="67"/>
      <c r="M24" s="67"/>
      <c r="N24" s="67"/>
      <c r="O24" s="67"/>
      <c r="P24" s="67"/>
      <c r="Q24" s="67"/>
      <c r="R24" s="67"/>
      <c r="S24" s="67"/>
    </row>
    <row r="25" spans="1:19" ht="18.75">
      <c r="A25" s="67"/>
      <c r="B25" s="67"/>
      <c r="C25" s="67"/>
      <c r="D25" s="67"/>
      <c r="E25" s="67"/>
      <c r="F25" s="67"/>
      <c r="G25" s="67"/>
      <c r="H25" s="67"/>
      <c r="I25" s="67"/>
      <c r="J25" s="67"/>
      <c r="K25" s="67"/>
      <c r="L25" s="67"/>
      <c r="M25" s="67"/>
      <c r="N25" s="67"/>
      <c r="O25" s="67"/>
      <c r="P25" s="67"/>
      <c r="Q25" s="67"/>
      <c r="R25" s="67"/>
      <c r="S25" s="67"/>
    </row>
    <row r="26" spans="1:19" ht="18.75">
      <c r="A26" s="67"/>
      <c r="B26" s="67"/>
      <c r="C26" s="67"/>
      <c r="D26" s="67"/>
      <c r="E26" s="67"/>
      <c r="F26" s="67"/>
      <c r="G26" s="67"/>
      <c r="H26" s="67"/>
      <c r="I26" s="67"/>
      <c r="J26" s="67"/>
      <c r="K26" s="67"/>
      <c r="L26" s="67"/>
      <c r="M26" s="67"/>
      <c r="N26" s="67"/>
      <c r="O26" s="67"/>
      <c r="P26" s="67"/>
      <c r="Q26" s="67"/>
      <c r="R26" s="67"/>
      <c r="S26" s="67"/>
    </row>
    <row r="27" spans="1:19" ht="18.75">
      <c r="A27" s="67"/>
      <c r="B27" s="67"/>
      <c r="C27" s="67"/>
      <c r="D27" s="67"/>
      <c r="E27" s="67"/>
      <c r="F27" s="67"/>
      <c r="G27" s="67"/>
      <c r="H27" s="67"/>
      <c r="I27" s="67"/>
      <c r="J27" s="67"/>
      <c r="K27" s="67"/>
      <c r="L27" s="67"/>
      <c r="M27" s="67"/>
      <c r="N27" s="67"/>
      <c r="O27" s="67"/>
      <c r="P27" s="67"/>
      <c r="Q27" s="67"/>
      <c r="R27" s="67"/>
      <c r="S27" s="67"/>
    </row>
    <row r="28" spans="1:19" ht="18.75">
      <c r="A28" s="67"/>
      <c r="B28" s="67"/>
      <c r="C28" s="67"/>
      <c r="D28" s="67"/>
      <c r="E28" s="67"/>
      <c r="F28" s="67"/>
      <c r="G28" s="67"/>
      <c r="H28" s="67"/>
      <c r="I28" s="67"/>
      <c r="J28" s="67"/>
      <c r="K28" s="67"/>
      <c r="L28" s="67"/>
      <c r="M28" s="67"/>
      <c r="N28" s="67"/>
      <c r="O28" s="67"/>
      <c r="P28" s="67"/>
      <c r="Q28" s="67"/>
      <c r="R28" s="67"/>
      <c r="S28" s="67"/>
    </row>
    <row r="29" spans="1:19" ht="22.5" customHeight="1">
      <c r="A29" s="67"/>
      <c r="B29" s="67"/>
      <c r="C29" s="67"/>
      <c r="D29" s="67"/>
      <c r="E29" s="67"/>
      <c r="F29" s="67"/>
      <c r="G29" s="67"/>
      <c r="H29" s="67"/>
      <c r="I29" s="67"/>
      <c r="J29" s="67"/>
      <c r="K29" s="67"/>
      <c r="L29" s="67"/>
      <c r="M29" s="67"/>
      <c r="N29" s="67"/>
      <c r="O29" s="67"/>
      <c r="P29" s="67"/>
      <c r="Q29" s="67"/>
      <c r="R29" s="67"/>
      <c r="S29" s="67"/>
    </row>
    <row r="30" spans="1:19" ht="18.75">
      <c r="A30" s="67"/>
      <c r="B30" s="67"/>
      <c r="C30" s="67"/>
      <c r="D30" s="67"/>
      <c r="E30" s="67"/>
      <c r="F30" s="67"/>
      <c r="G30" s="67"/>
      <c r="H30" s="67"/>
      <c r="I30" s="67"/>
      <c r="J30" s="67"/>
      <c r="K30" s="67"/>
      <c r="L30" s="67"/>
      <c r="M30" s="67"/>
      <c r="N30" s="67"/>
      <c r="O30" s="67"/>
      <c r="P30" s="67"/>
      <c r="Q30" s="67"/>
      <c r="R30" s="67"/>
      <c r="S30" s="67"/>
    </row>
    <row r="31" spans="1:19" ht="18.75">
      <c r="A31" s="67"/>
      <c r="B31" s="67"/>
      <c r="C31" s="67"/>
      <c r="D31" s="67"/>
      <c r="E31" s="67"/>
      <c r="F31" s="67"/>
      <c r="G31" s="67"/>
      <c r="H31" s="67"/>
      <c r="I31" s="67"/>
      <c r="J31" s="67"/>
      <c r="K31" s="67"/>
      <c r="L31" s="67"/>
      <c r="M31" s="67"/>
      <c r="N31" s="67"/>
      <c r="O31" s="67"/>
      <c r="P31" s="67"/>
      <c r="Q31" s="67"/>
      <c r="R31" s="67"/>
      <c r="S31" s="67"/>
    </row>
    <row r="32" spans="1:19" ht="18.75">
      <c r="A32" s="67"/>
      <c r="B32" s="67"/>
      <c r="C32" s="67"/>
      <c r="D32" s="67"/>
      <c r="E32" s="67"/>
      <c r="F32" s="67"/>
      <c r="G32" s="67"/>
      <c r="H32" s="67"/>
      <c r="I32" s="67"/>
      <c r="J32" s="67"/>
      <c r="K32" s="67"/>
      <c r="L32" s="67"/>
      <c r="M32" s="67"/>
      <c r="N32" s="67"/>
      <c r="O32" s="67"/>
      <c r="P32" s="67"/>
      <c r="Q32" s="67"/>
      <c r="R32" s="67"/>
      <c r="S32" s="67"/>
    </row>
    <row r="33" spans="1:19" ht="18.75">
      <c r="A33" s="67"/>
      <c r="B33" s="67"/>
      <c r="C33" s="67"/>
      <c r="D33" s="67"/>
      <c r="E33" s="67"/>
      <c r="F33" s="67"/>
      <c r="G33" s="67"/>
      <c r="H33" s="67"/>
      <c r="I33" s="67"/>
      <c r="J33" s="67"/>
      <c r="K33" s="67"/>
      <c r="L33" s="67"/>
      <c r="M33" s="67"/>
      <c r="N33" s="67"/>
      <c r="O33" s="67"/>
      <c r="P33" s="67"/>
      <c r="Q33" s="67"/>
      <c r="R33" s="67"/>
      <c r="S33" s="67"/>
    </row>
  </sheetData>
  <mergeCells count="16">
    <mergeCell ref="Q6:S6"/>
    <mergeCell ref="A3:S3"/>
    <mergeCell ref="M4:S4"/>
    <mergeCell ref="A5:A7"/>
    <mergeCell ref="B5:B7"/>
    <mergeCell ref="C5:C7"/>
    <mergeCell ref="D5:E5"/>
    <mergeCell ref="F5:L5"/>
    <mergeCell ref="M5:S5"/>
    <mergeCell ref="D6:D7"/>
    <mergeCell ref="E6:E7"/>
    <mergeCell ref="F6:F7"/>
    <mergeCell ref="G6:I6"/>
    <mergeCell ref="J6:L6"/>
    <mergeCell ref="M6:M7"/>
    <mergeCell ref="N6:P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55"/>
  <sheetViews>
    <sheetView topLeftCell="A37" workbookViewId="0">
      <selection sqref="A1:XFD1048576"/>
    </sheetView>
  </sheetViews>
  <sheetFormatPr defaultColWidth="12.875" defaultRowHeight="15.75"/>
  <cols>
    <col min="1" max="1" width="7.125" style="157" customWidth="1"/>
    <col min="2" max="2" width="36.625" style="157" customWidth="1"/>
    <col min="3" max="5" width="10.75" style="157" customWidth="1"/>
    <col min="6" max="6" width="13.75" style="302" customWidth="1"/>
    <col min="7" max="22" width="12.75" style="157" customWidth="1"/>
    <col min="23" max="16384" width="12.875" style="157"/>
  </cols>
  <sheetData>
    <row r="1" spans="1:22" ht="21" customHeight="1">
      <c r="A1" s="1" t="s">
        <v>0</v>
      </c>
      <c r="B1" s="1"/>
      <c r="C1" s="169"/>
      <c r="D1" s="169"/>
      <c r="E1" s="169"/>
      <c r="F1" s="248"/>
      <c r="G1" s="169"/>
      <c r="H1" s="1"/>
      <c r="V1" s="229" t="s">
        <v>304</v>
      </c>
    </row>
    <row r="2" spans="1:22" ht="21" customHeight="1">
      <c r="A2" s="380" t="s">
        <v>418</v>
      </c>
      <c r="B2" s="380"/>
      <c r="C2" s="380"/>
      <c r="D2" s="380"/>
      <c r="E2" s="380"/>
      <c r="F2" s="380"/>
      <c r="G2" s="380"/>
      <c r="H2" s="380"/>
      <c r="I2" s="380"/>
      <c r="J2" s="380"/>
      <c r="K2" s="380"/>
      <c r="L2" s="380"/>
      <c r="M2" s="380"/>
      <c r="N2" s="380"/>
      <c r="O2" s="380"/>
      <c r="P2" s="380"/>
      <c r="Q2" s="380"/>
      <c r="R2" s="380"/>
      <c r="S2" s="380"/>
      <c r="T2" s="380"/>
      <c r="U2" s="380"/>
      <c r="V2" s="380"/>
    </row>
    <row r="3" spans="1:22" ht="21.75" customHeight="1">
      <c r="A3" s="197"/>
      <c r="B3" s="198"/>
      <c r="C3" s="169"/>
      <c r="D3" s="169"/>
      <c r="E3" s="169"/>
      <c r="F3" s="248"/>
      <c r="G3" s="169"/>
      <c r="H3" s="169"/>
      <c r="I3" s="88"/>
      <c r="V3" s="88" t="s">
        <v>3</v>
      </c>
    </row>
    <row r="4" spans="1:22" s="199" customFormat="1" ht="27" customHeight="1">
      <c r="A4" s="381" t="s">
        <v>4</v>
      </c>
      <c r="B4" s="379" t="s">
        <v>305</v>
      </c>
      <c r="C4" s="379" t="s">
        <v>306</v>
      </c>
      <c r="D4" s="379" t="s">
        <v>307</v>
      </c>
      <c r="E4" s="379" t="s">
        <v>308</v>
      </c>
      <c r="F4" s="379" t="s">
        <v>309</v>
      </c>
      <c r="G4" s="379"/>
      <c r="H4" s="379"/>
      <c r="I4" s="379"/>
      <c r="J4" s="379"/>
      <c r="K4" s="379" t="s">
        <v>419</v>
      </c>
      <c r="L4" s="379"/>
      <c r="M4" s="379"/>
      <c r="N4" s="379"/>
      <c r="O4" s="379" t="s">
        <v>420</v>
      </c>
      <c r="P4" s="379"/>
      <c r="Q4" s="379"/>
      <c r="R4" s="379"/>
      <c r="S4" s="379" t="s">
        <v>421</v>
      </c>
      <c r="T4" s="379"/>
      <c r="U4" s="379"/>
      <c r="V4" s="379"/>
    </row>
    <row r="5" spans="1:22" s="199" customFormat="1" ht="27" customHeight="1">
      <c r="A5" s="381"/>
      <c r="B5" s="379"/>
      <c r="C5" s="379"/>
      <c r="D5" s="379"/>
      <c r="E5" s="379"/>
      <c r="F5" s="379" t="s">
        <v>310</v>
      </c>
      <c r="G5" s="379" t="s">
        <v>311</v>
      </c>
      <c r="H5" s="379"/>
      <c r="I5" s="379"/>
      <c r="J5" s="379"/>
      <c r="K5" s="379"/>
      <c r="L5" s="379"/>
      <c r="M5" s="379"/>
      <c r="N5" s="379"/>
      <c r="O5" s="379"/>
      <c r="P5" s="379"/>
      <c r="Q5" s="379"/>
      <c r="R5" s="379"/>
      <c r="S5" s="379"/>
      <c r="T5" s="379"/>
      <c r="U5" s="379"/>
      <c r="V5" s="379"/>
    </row>
    <row r="6" spans="1:22" s="199" customFormat="1" ht="27" customHeight="1">
      <c r="A6" s="381"/>
      <c r="B6" s="379"/>
      <c r="C6" s="379"/>
      <c r="D6" s="379"/>
      <c r="E6" s="379"/>
      <c r="F6" s="379"/>
      <c r="G6" s="379" t="s">
        <v>312</v>
      </c>
      <c r="H6" s="379" t="s">
        <v>313</v>
      </c>
      <c r="I6" s="379"/>
      <c r="J6" s="379"/>
      <c r="K6" s="379" t="s">
        <v>269</v>
      </c>
      <c r="L6" s="379" t="s">
        <v>313</v>
      </c>
      <c r="M6" s="379"/>
      <c r="N6" s="379"/>
      <c r="O6" s="379" t="s">
        <v>269</v>
      </c>
      <c r="P6" s="379" t="s">
        <v>313</v>
      </c>
      <c r="Q6" s="379"/>
      <c r="R6" s="379"/>
      <c r="S6" s="379" t="s">
        <v>269</v>
      </c>
      <c r="T6" s="379" t="s">
        <v>313</v>
      </c>
      <c r="U6" s="379"/>
      <c r="V6" s="379"/>
    </row>
    <row r="7" spans="1:22" s="199" customFormat="1" ht="55.5" customHeight="1">
      <c r="A7" s="381"/>
      <c r="B7" s="379"/>
      <c r="C7" s="379"/>
      <c r="D7" s="379"/>
      <c r="E7" s="379"/>
      <c r="F7" s="379"/>
      <c r="G7" s="379"/>
      <c r="H7" s="231" t="s">
        <v>314</v>
      </c>
      <c r="I7" s="231" t="s">
        <v>315</v>
      </c>
      <c r="J7" s="231" t="s">
        <v>316</v>
      </c>
      <c r="K7" s="379"/>
      <c r="L7" s="231" t="s">
        <v>314</v>
      </c>
      <c r="M7" s="231" t="s">
        <v>315</v>
      </c>
      <c r="N7" s="231" t="s">
        <v>316</v>
      </c>
      <c r="O7" s="379"/>
      <c r="P7" s="231" t="s">
        <v>314</v>
      </c>
      <c r="Q7" s="231" t="s">
        <v>315</v>
      </c>
      <c r="R7" s="231" t="s">
        <v>316</v>
      </c>
      <c r="S7" s="379"/>
      <c r="T7" s="231" t="s">
        <v>314</v>
      </c>
      <c r="U7" s="231" t="s">
        <v>315</v>
      </c>
      <c r="V7" s="231" t="s">
        <v>316</v>
      </c>
    </row>
    <row r="8" spans="1:22" s="200" customFormat="1" ht="24.95" customHeight="1">
      <c r="A8" s="249"/>
      <c r="B8" s="250" t="s">
        <v>151</v>
      </c>
      <c r="C8" s="250"/>
      <c r="D8" s="251"/>
      <c r="E8" s="251"/>
      <c r="F8" s="251"/>
      <c r="G8" s="252">
        <v>16871860.178119</v>
      </c>
      <c r="H8" s="251"/>
      <c r="I8" s="253">
        <v>7350865.7999999998</v>
      </c>
      <c r="J8" s="252">
        <v>8565862.3088237997</v>
      </c>
      <c r="K8" s="251">
        <f>G8-O8</f>
        <v>7722098.6999999993</v>
      </c>
      <c r="L8" s="251"/>
      <c r="M8" s="251">
        <f>I8-Q8</f>
        <v>7350865.7999999998</v>
      </c>
      <c r="N8" s="251">
        <f>J8-R8</f>
        <v>8565862.3088237997</v>
      </c>
      <c r="O8" s="251">
        <v>9149761.4781190008</v>
      </c>
      <c r="P8" s="251"/>
      <c r="Q8" s="251"/>
      <c r="R8" s="251"/>
      <c r="S8" s="254">
        <v>1869690</v>
      </c>
      <c r="T8" s="251"/>
      <c r="U8" s="251"/>
      <c r="V8" s="251"/>
    </row>
    <row r="9" spans="1:22" s="205" customFormat="1" ht="24.95" customHeight="1">
      <c r="A9" s="201" t="s">
        <v>8</v>
      </c>
      <c r="B9" s="202" t="s">
        <v>422</v>
      </c>
      <c r="C9" s="255"/>
      <c r="D9" s="203"/>
      <c r="E9" s="203"/>
      <c r="F9" s="203"/>
      <c r="G9" s="256">
        <v>609778</v>
      </c>
      <c r="H9" s="204"/>
      <c r="I9" s="257">
        <v>0</v>
      </c>
      <c r="J9" s="256">
        <v>609778</v>
      </c>
      <c r="K9" s="207">
        <f t="shared" ref="K9:K72" si="0">G9-O9</f>
        <v>4744</v>
      </c>
      <c r="L9" s="207"/>
      <c r="M9" s="207">
        <f t="shared" ref="M9:N72" si="1">I9-Q9</f>
        <v>0</v>
      </c>
      <c r="N9" s="207">
        <f t="shared" si="1"/>
        <v>609778</v>
      </c>
      <c r="O9" s="207">
        <v>605034</v>
      </c>
      <c r="P9" s="204"/>
      <c r="Q9" s="204"/>
      <c r="R9" s="204"/>
      <c r="S9" s="258">
        <v>4744</v>
      </c>
      <c r="T9" s="204"/>
      <c r="U9" s="204"/>
      <c r="V9" s="204"/>
    </row>
    <row r="10" spans="1:22" s="205" customFormat="1" ht="37.5">
      <c r="A10" s="206">
        <v>1</v>
      </c>
      <c r="B10" s="211" t="s">
        <v>423</v>
      </c>
      <c r="C10" s="259" t="s">
        <v>318</v>
      </c>
      <c r="D10" s="203"/>
      <c r="E10" s="203"/>
      <c r="F10" s="203" t="s">
        <v>424</v>
      </c>
      <c r="G10" s="256">
        <v>429878</v>
      </c>
      <c r="H10" s="204"/>
      <c r="I10" s="257"/>
      <c r="J10" s="256">
        <v>429878</v>
      </c>
      <c r="K10" s="207">
        <f t="shared" si="0"/>
        <v>1602</v>
      </c>
      <c r="L10" s="207"/>
      <c r="M10" s="207">
        <f t="shared" si="1"/>
        <v>0</v>
      </c>
      <c r="N10" s="207">
        <f t="shared" si="1"/>
        <v>429878</v>
      </c>
      <c r="O10" s="207">
        <v>428276</v>
      </c>
      <c r="P10" s="204"/>
      <c r="Q10" s="204"/>
      <c r="R10" s="204"/>
      <c r="S10" s="260">
        <v>1602</v>
      </c>
      <c r="T10" s="204"/>
      <c r="U10" s="204"/>
      <c r="V10" s="204"/>
    </row>
    <row r="11" spans="1:22" s="200" customFormat="1" ht="37.5">
      <c r="A11" s="206">
        <v>2</v>
      </c>
      <c r="B11" s="211" t="s">
        <v>425</v>
      </c>
      <c r="C11" s="259" t="s">
        <v>318</v>
      </c>
      <c r="D11" s="207"/>
      <c r="E11" s="207"/>
      <c r="F11" s="207" t="s">
        <v>426</v>
      </c>
      <c r="G11" s="261">
        <v>165000</v>
      </c>
      <c r="H11" s="207"/>
      <c r="I11" s="208"/>
      <c r="J11" s="261">
        <v>165000</v>
      </c>
      <c r="K11" s="207">
        <f t="shared" si="0"/>
        <v>1144</v>
      </c>
      <c r="L11" s="207"/>
      <c r="M11" s="207">
        <f t="shared" si="1"/>
        <v>0</v>
      </c>
      <c r="N11" s="207">
        <f t="shared" si="1"/>
        <v>165000</v>
      </c>
      <c r="O11" s="207">
        <v>163856</v>
      </c>
      <c r="P11" s="207"/>
      <c r="Q11" s="207"/>
      <c r="R11" s="207"/>
      <c r="S11" s="260">
        <v>1144</v>
      </c>
      <c r="T11" s="207"/>
      <c r="U11" s="207"/>
      <c r="V11" s="207"/>
    </row>
    <row r="12" spans="1:22" s="200" customFormat="1" ht="37.5">
      <c r="A12" s="206">
        <v>3</v>
      </c>
      <c r="B12" s="211" t="s">
        <v>427</v>
      </c>
      <c r="C12" s="259" t="s">
        <v>318</v>
      </c>
      <c r="D12" s="207"/>
      <c r="E12" s="207"/>
      <c r="F12" s="207" t="s">
        <v>428</v>
      </c>
      <c r="G12" s="261"/>
      <c r="H12" s="207"/>
      <c r="I12" s="208"/>
      <c r="J12" s="261"/>
      <c r="K12" s="207">
        <f t="shared" si="0"/>
        <v>228</v>
      </c>
      <c r="L12" s="207"/>
      <c r="M12" s="207">
        <f t="shared" si="1"/>
        <v>0</v>
      </c>
      <c r="N12" s="207">
        <f t="shared" si="1"/>
        <v>0</v>
      </c>
      <c r="O12" s="207">
        <v>-228</v>
      </c>
      <c r="P12" s="207"/>
      <c r="Q12" s="207"/>
      <c r="R12" s="207"/>
      <c r="S12" s="260">
        <v>228</v>
      </c>
      <c r="T12" s="207"/>
      <c r="U12" s="207"/>
      <c r="V12" s="207"/>
    </row>
    <row r="13" spans="1:22" s="200" customFormat="1" ht="56.25">
      <c r="A13" s="206">
        <v>4</v>
      </c>
      <c r="B13" s="211" t="s">
        <v>429</v>
      </c>
      <c r="C13" s="259" t="s">
        <v>430</v>
      </c>
      <c r="D13" s="207"/>
      <c r="E13" s="207"/>
      <c r="F13" s="207" t="s">
        <v>431</v>
      </c>
      <c r="G13" s="261">
        <v>14900</v>
      </c>
      <c r="H13" s="207"/>
      <c r="I13" s="208"/>
      <c r="J13" s="261">
        <v>14900</v>
      </c>
      <c r="K13" s="207">
        <f t="shared" si="0"/>
        <v>1770</v>
      </c>
      <c r="L13" s="207"/>
      <c r="M13" s="207">
        <f t="shared" si="1"/>
        <v>0</v>
      </c>
      <c r="N13" s="207">
        <f t="shared" si="1"/>
        <v>14900</v>
      </c>
      <c r="O13" s="207">
        <v>13130</v>
      </c>
      <c r="P13" s="207"/>
      <c r="Q13" s="207"/>
      <c r="R13" s="207"/>
      <c r="S13" s="260">
        <v>1770</v>
      </c>
      <c r="T13" s="207"/>
      <c r="U13" s="207"/>
      <c r="V13" s="207"/>
    </row>
    <row r="14" spans="1:22" s="200" customFormat="1" ht="47.25">
      <c r="A14" s="201" t="s">
        <v>24</v>
      </c>
      <c r="B14" s="202" t="s">
        <v>432</v>
      </c>
      <c r="C14" s="255"/>
      <c r="D14" s="207"/>
      <c r="E14" s="207"/>
      <c r="F14" s="207"/>
      <c r="G14" s="261">
        <v>702765</v>
      </c>
      <c r="H14" s="207"/>
      <c r="I14" s="208">
        <v>0</v>
      </c>
      <c r="J14" s="261">
        <v>664843</v>
      </c>
      <c r="K14" s="207">
        <f t="shared" si="0"/>
        <v>361510.3</v>
      </c>
      <c r="L14" s="207"/>
      <c r="M14" s="207">
        <f t="shared" si="1"/>
        <v>0</v>
      </c>
      <c r="N14" s="207">
        <f t="shared" si="1"/>
        <v>664843</v>
      </c>
      <c r="O14" s="207">
        <v>341254.7</v>
      </c>
      <c r="P14" s="207"/>
      <c r="Q14" s="207"/>
      <c r="R14" s="207"/>
      <c r="S14" s="258">
        <v>204226</v>
      </c>
      <c r="T14" s="207"/>
      <c r="U14" s="207"/>
      <c r="V14" s="207"/>
    </row>
    <row r="15" spans="1:22" s="205" customFormat="1" ht="18.75">
      <c r="A15" s="209">
        <v>-1</v>
      </c>
      <c r="B15" s="262" t="s">
        <v>373</v>
      </c>
      <c r="C15" s="263"/>
      <c r="D15" s="203"/>
      <c r="E15" s="203"/>
      <c r="F15" s="203"/>
      <c r="G15" s="256"/>
      <c r="H15" s="204"/>
      <c r="I15" s="257"/>
      <c r="J15" s="256"/>
      <c r="K15" s="207">
        <f t="shared" si="0"/>
        <v>0</v>
      </c>
      <c r="L15" s="207"/>
      <c r="M15" s="207">
        <f t="shared" si="1"/>
        <v>0</v>
      </c>
      <c r="N15" s="207">
        <f t="shared" si="1"/>
        <v>0</v>
      </c>
      <c r="O15" s="207">
        <v>0</v>
      </c>
      <c r="P15" s="204"/>
      <c r="Q15" s="204"/>
      <c r="R15" s="204"/>
      <c r="S15" s="260"/>
      <c r="T15" s="204"/>
      <c r="U15" s="204"/>
      <c r="V15" s="204"/>
    </row>
    <row r="16" spans="1:22" s="200" customFormat="1" ht="37.5">
      <c r="A16" s="206">
        <v>1</v>
      </c>
      <c r="B16" s="264" t="s">
        <v>325</v>
      </c>
      <c r="C16" s="265" t="s">
        <v>281</v>
      </c>
      <c r="D16" s="207"/>
      <c r="E16" s="207"/>
      <c r="F16" s="207" t="s">
        <v>326</v>
      </c>
      <c r="G16" s="261">
        <v>200000</v>
      </c>
      <c r="H16" s="207"/>
      <c r="I16" s="208"/>
      <c r="J16" s="261">
        <v>200000</v>
      </c>
      <c r="K16" s="207">
        <f t="shared" si="0"/>
        <v>104019</v>
      </c>
      <c r="L16" s="207"/>
      <c r="M16" s="207">
        <f t="shared" si="1"/>
        <v>0</v>
      </c>
      <c r="N16" s="207">
        <f t="shared" si="1"/>
        <v>200000</v>
      </c>
      <c r="O16" s="207">
        <v>95981</v>
      </c>
      <c r="P16" s="207"/>
      <c r="Q16" s="207"/>
      <c r="R16" s="207"/>
      <c r="S16" s="260">
        <v>49119</v>
      </c>
      <c r="T16" s="207"/>
      <c r="U16" s="207"/>
      <c r="V16" s="207"/>
    </row>
    <row r="17" spans="1:22" s="205" customFormat="1" ht="37.5">
      <c r="A17" s="206">
        <v>2</v>
      </c>
      <c r="B17" s="210" t="s">
        <v>340</v>
      </c>
      <c r="C17" s="266" t="s">
        <v>275</v>
      </c>
      <c r="D17" s="203"/>
      <c r="E17" s="203"/>
      <c r="F17" s="203" t="s">
        <v>341</v>
      </c>
      <c r="G17" s="256">
        <v>50000</v>
      </c>
      <c r="H17" s="204"/>
      <c r="I17" s="257"/>
      <c r="J17" s="256">
        <v>50000</v>
      </c>
      <c r="K17" s="207">
        <f t="shared" si="0"/>
        <v>26500</v>
      </c>
      <c r="L17" s="207"/>
      <c r="M17" s="207">
        <f t="shared" si="1"/>
        <v>0</v>
      </c>
      <c r="N17" s="207">
        <f t="shared" si="1"/>
        <v>50000</v>
      </c>
      <c r="O17" s="207">
        <v>23500</v>
      </c>
      <c r="P17" s="204"/>
      <c r="Q17" s="204"/>
      <c r="R17" s="204"/>
      <c r="S17" s="260">
        <v>1200</v>
      </c>
      <c r="T17" s="204"/>
      <c r="U17" s="204"/>
      <c r="V17" s="204"/>
    </row>
    <row r="18" spans="1:22" s="205" customFormat="1" ht="37.5">
      <c r="A18" s="206">
        <v>3</v>
      </c>
      <c r="B18" s="210" t="s">
        <v>319</v>
      </c>
      <c r="C18" s="266" t="s">
        <v>318</v>
      </c>
      <c r="D18" s="203"/>
      <c r="E18" s="203"/>
      <c r="F18" s="203" t="s">
        <v>320</v>
      </c>
      <c r="G18" s="256">
        <v>36000</v>
      </c>
      <c r="H18" s="204"/>
      <c r="I18" s="257"/>
      <c r="J18" s="256">
        <v>36000</v>
      </c>
      <c r="K18" s="207">
        <f t="shared" si="0"/>
        <v>6000</v>
      </c>
      <c r="L18" s="207"/>
      <c r="M18" s="207">
        <f t="shared" si="1"/>
        <v>0</v>
      </c>
      <c r="N18" s="207">
        <f t="shared" si="1"/>
        <v>36000</v>
      </c>
      <c r="O18" s="207">
        <v>30000</v>
      </c>
      <c r="P18" s="204"/>
      <c r="Q18" s="204"/>
      <c r="R18" s="204"/>
      <c r="S18" s="260">
        <v>2137</v>
      </c>
      <c r="T18" s="204"/>
      <c r="U18" s="204"/>
      <c r="V18" s="204"/>
    </row>
    <row r="19" spans="1:22" s="200" customFormat="1" ht="18.75">
      <c r="A19" s="209">
        <v>-2</v>
      </c>
      <c r="B19" s="267" t="s">
        <v>433</v>
      </c>
      <c r="C19" s="268"/>
      <c r="D19" s="207"/>
      <c r="E19" s="207"/>
      <c r="F19" s="207"/>
      <c r="G19" s="261"/>
      <c r="H19" s="207"/>
      <c r="I19" s="208"/>
      <c r="J19" s="261"/>
      <c r="K19" s="207">
        <f t="shared" si="0"/>
        <v>0</v>
      </c>
      <c r="L19" s="207"/>
      <c r="M19" s="207">
        <f t="shared" si="1"/>
        <v>0</v>
      </c>
      <c r="N19" s="207">
        <f t="shared" si="1"/>
        <v>0</v>
      </c>
      <c r="O19" s="207">
        <v>0</v>
      </c>
      <c r="P19" s="207"/>
      <c r="Q19" s="207"/>
      <c r="R19" s="207"/>
      <c r="S19" s="260"/>
      <c r="T19" s="207"/>
      <c r="U19" s="207"/>
      <c r="V19" s="207"/>
    </row>
    <row r="20" spans="1:22" s="205" customFormat="1" ht="47.25">
      <c r="A20" s="206">
        <v>1</v>
      </c>
      <c r="B20" s="217" t="s">
        <v>323</v>
      </c>
      <c r="C20" s="206" t="s">
        <v>317</v>
      </c>
      <c r="D20" s="203"/>
      <c r="E20" s="203"/>
      <c r="F20" s="203" t="s">
        <v>324</v>
      </c>
      <c r="G20" s="256">
        <v>15000</v>
      </c>
      <c r="H20" s="204"/>
      <c r="I20" s="257"/>
      <c r="J20" s="256">
        <v>2213</v>
      </c>
      <c r="K20" s="207">
        <f t="shared" si="0"/>
        <v>1036</v>
      </c>
      <c r="L20" s="207"/>
      <c r="M20" s="207">
        <f t="shared" si="1"/>
        <v>0</v>
      </c>
      <c r="N20" s="207">
        <f t="shared" si="1"/>
        <v>2213</v>
      </c>
      <c r="O20" s="207">
        <v>13964</v>
      </c>
      <c r="P20" s="204"/>
      <c r="Q20" s="204"/>
      <c r="R20" s="204"/>
      <c r="S20" s="260">
        <v>225</v>
      </c>
      <c r="T20" s="204"/>
      <c r="U20" s="204"/>
      <c r="V20" s="204"/>
    </row>
    <row r="21" spans="1:22" s="205" customFormat="1" ht="18.75">
      <c r="A21" s="209">
        <v>-3</v>
      </c>
      <c r="B21" s="269" t="s">
        <v>434</v>
      </c>
      <c r="C21" s="270"/>
      <c r="D21" s="203"/>
      <c r="E21" s="203"/>
      <c r="F21" s="203"/>
      <c r="G21" s="256"/>
      <c r="H21" s="204"/>
      <c r="I21" s="257"/>
      <c r="J21" s="256"/>
      <c r="K21" s="207">
        <f t="shared" si="0"/>
        <v>0</v>
      </c>
      <c r="L21" s="207"/>
      <c r="M21" s="207">
        <f t="shared" si="1"/>
        <v>0</v>
      </c>
      <c r="N21" s="207">
        <f t="shared" si="1"/>
        <v>0</v>
      </c>
      <c r="O21" s="207">
        <v>0</v>
      </c>
      <c r="P21" s="204"/>
      <c r="Q21" s="204"/>
      <c r="R21" s="204"/>
      <c r="S21" s="260"/>
      <c r="T21" s="204"/>
      <c r="U21" s="204"/>
      <c r="V21" s="204"/>
    </row>
    <row r="22" spans="1:22" s="205" customFormat="1" ht="37.5">
      <c r="A22" s="206">
        <v>1</v>
      </c>
      <c r="B22" s="210" t="s">
        <v>330</v>
      </c>
      <c r="C22" s="266" t="s">
        <v>318</v>
      </c>
      <c r="D22" s="203"/>
      <c r="E22" s="203"/>
      <c r="F22" s="203" t="s">
        <v>331</v>
      </c>
      <c r="G22" s="256">
        <v>75135</v>
      </c>
      <c r="H22" s="204"/>
      <c r="I22" s="257"/>
      <c r="J22" s="256">
        <v>50000</v>
      </c>
      <c r="K22" s="207">
        <f t="shared" si="0"/>
        <v>40232</v>
      </c>
      <c r="L22" s="207"/>
      <c r="M22" s="207">
        <f t="shared" si="1"/>
        <v>0</v>
      </c>
      <c r="N22" s="207">
        <f t="shared" si="1"/>
        <v>50000</v>
      </c>
      <c r="O22" s="207">
        <v>34903</v>
      </c>
      <c r="P22" s="204"/>
      <c r="Q22" s="204"/>
      <c r="R22" s="204"/>
      <c r="S22" s="260">
        <v>27232</v>
      </c>
      <c r="T22" s="204"/>
      <c r="U22" s="204"/>
      <c r="V22" s="204"/>
    </row>
    <row r="23" spans="1:22" s="205" customFormat="1" ht="37.5">
      <c r="A23" s="206">
        <v>2</v>
      </c>
      <c r="B23" s="210" t="s">
        <v>328</v>
      </c>
      <c r="C23" s="266" t="s">
        <v>318</v>
      </c>
      <c r="D23" s="203"/>
      <c r="E23" s="203"/>
      <c r="F23" s="203" t="s">
        <v>435</v>
      </c>
      <c r="G23" s="256">
        <v>21905</v>
      </c>
      <c r="H23" s="204"/>
      <c r="I23" s="257"/>
      <c r="J23" s="256">
        <v>21905</v>
      </c>
      <c r="K23" s="207">
        <f t="shared" si="0"/>
        <v>5051</v>
      </c>
      <c r="L23" s="207"/>
      <c r="M23" s="207">
        <f t="shared" si="1"/>
        <v>0</v>
      </c>
      <c r="N23" s="207">
        <f t="shared" si="1"/>
        <v>21905</v>
      </c>
      <c r="O23" s="207">
        <v>16854</v>
      </c>
      <c r="P23" s="204"/>
      <c r="Q23" s="204"/>
      <c r="R23" s="204"/>
      <c r="S23" s="260">
        <v>1000</v>
      </c>
      <c r="T23" s="204"/>
      <c r="U23" s="204"/>
      <c r="V23" s="204"/>
    </row>
    <row r="24" spans="1:22" s="205" customFormat="1" ht="37.5">
      <c r="A24" s="206">
        <v>3</v>
      </c>
      <c r="B24" s="211" t="s">
        <v>338</v>
      </c>
      <c r="C24" s="266" t="s">
        <v>318</v>
      </c>
      <c r="D24" s="203"/>
      <c r="E24" s="203"/>
      <c r="F24" s="203" t="s">
        <v>339</v>
      </c>
      <c r="G24" s="256">
        <v>54666</v>
      </c>
      <c r="H24" s="204"/>
      <c r="I24" s="257"/>
      <c r="J24" s="256">
        <v>54666</v>
      </c>
      <c r="K24" s="207">
        <f t="shared" si="0"/>
        <v>38131.300000000003</v>
      </c>
      <c r="L24" s="207"/>
      <c r="M24" s="207">
        <f t="shared" si="1"/>
        <v>0</v>
      </c>
      <c r="N24" s="207">
        <f t="shared" si="1"/>
        <v>54666</v>
      </c>
      <c r="O24" s="207">
        <v>16534.699999999997</v>
      </c>
      <c r="P24" s="204"/>
      <c r="Q24" s="204"/>
      <c r="R24" s="204"/>
      <c r="S24" s="260">
        <v>25000</v>
      </c>
      <c r="T24" s="204"/>
      <c r="U24" s="204"/>
      <c r="V24" s="204"/>
    </row>
    <row r="25" spans="1:22" s="205" customFormat="1" ht="18.75">
      <c r="A25" s="209">
        <v>-4</v>
      </c>
      <c r="B25" s="271" t="s">
        <v>436</v>
      </c>
      <c r="C25" s="272"/>
      <c r="D25" s="203"/>
      <c r="E25" s="203"/>
      <c r="F25" s="203"/>
      <c r="G25" s="256"/>
      <c r="H25" s="204"/>
      <c r="I25" s="257"/>
      <c r="J25" s="256"/>
      <c r="K25" s="207">
        <f t="shared" si="0"/>
        <v>0</v>
      </c>
      <c r="L25" s="207"/>
      <c r="M25" s="207">
        <f t="shared" si="1"/>
        <v>0</v>
      </c>
      <c r="N25" s="207">
        <f t="shared" si="1"/>
        <v>0</v>
      </c>
      <c r="O25" s="207">
        <v>0</v>
      </c>
      <c r="P25" s="204"/>
      <c r="Q25" s="204"/>
      <c r="R25" s="204"/>
      <c r="S25" s="260"/>
      <c r="T25" s="204"/>
      <c r="U25" s="204"/>
      <c r="V25" s="204"/>
    </row>
    <row r="26" spans="1:22" ht="63">
      <c r="A26" s="206">
        <v>1</v>
      </c>
      <c r="B26" s="214" t="s">
        <v>437</v>
      </c>
      <c r="C26" s="273" t="s">
        <v>318</v>
      </c>
      <c r="D26" s="212"/>
      <c r="E26" s="212"/>
      <c r="F26" s="274" t="s">
        <v>332</v>
      </c>
      <c r="G26" s="220">
        <v>25000</v>
      </c>
      <c r="H26" s="212"/>
      <c r="I26" s="275"/>
      <c r="J26" s="220">
        <v>25000</v>
      </c>
      <c r="K26" s="207">
        <f t="shared" si="0"/>
        <v>16500</v>
      </c>
      <c r="L26" s="207"/>
      <c r="M26" s="207">
        <f t="shared" si="1"/>
        <v>0</v>
      </c>
      <c r="N26" s="207">
        <f t="shared" si="1"/>
        <v>25000</v>
      </c>
      <c r="O26" s="207">
        <v>8500</v>
      </c>
      <c r="P26" s="212"/>
      <c r="Q26" s="212"/>
      <c r="R26" s="212"/>
      <c r="S26" s="260">
        <v>5850</v>
      </c>
      <c r="T26" s="212"/>
      <c r="U26" s="212"/>
      <c r="V26" s="212"/>
    </row>
    <row r="27" spans="1:22" ht="18.75">
      <c r="A27" s="209">
        <v>-5</v>
      </c>
      <c r="B27" s="276" t="s">
        <v>438</v>
      </c>
      <c r="C27" s="272"/>
      <c r="D27" s="212"/>
      <c r="E27" s="212"/>
      <c r="F27" s="274"/>
      <c r="G27" s="220"/>
      <c r="H27" s="212"/>
      <c r="I27" s="275"/>
      <c r="J27" s="220"/>
      <c r="K27" s="207">
        <f t="shared" si="0"/>
        <v>0</v>
      </c>
      <c r="L27" s="207"/>
      <c r="M27" s="207">
        <f t="shared" si="1"/>
        <v>0</v>
      </c>
      <c r="N27" s="207">
        <f t="shared" si="1"/>
        <v>0</v>
      </c>
      <c r="O27" s="207">
        <v>0</v>
      </c>
      <c r="P27" s="212"/>
      <c r="Q27" s="212"/>
      <c r="R27" s="212"/>
      <c r="S27" s="260"/>
      <c r="T27" s="212"/>
      <c r="U27" s="212"/>
      <c r="V27" s="212"/>
    </row>
    <row r="28" spans="1:22" ht="47.25">
      <c r="A28" s="206">
        <v>1</v>
      </c>
      <c r="B28" s="210" t="s">
        <v>327</v>
      </c>
      <c r="C28" s="266" t="s">
        <v>279</v>
      </c>
      <c r="D28" s="212"/>
      <c r="E28" s="212"/>
      <c r="F28" s="274" t="s">
        <v>439</v>
      </c>
      <c r="G28" s="220">
        <v>30000</v>
      </c>
      <c r="H28" s="212"/>
      <c r="I28" s="275"/>
      <c r="J28" s="220">
        <v>30000</v>
      </c>
      <c r="K28" s="207">
        <f t="shared" si="0"/>
        <v>13500</v>
      </c>
      <c r="L28" s="207"/>
      <c r="M28" s="207">
        <f t="shared" si="1"/>
        <v>0</v>
      </c>
      <c r="N28" s="207">
        <f t="shared" si="1"/>
        <v>30000</v>
      </c>
      <c r="O28" s="207">
        <v>16500</v>
      </c>
      <c r="P28" s="212"/>
      <c r="Q28" s="212"/>
      <c r="R28" s="212"/>
      <c r="S28" s="260">
        <v>8500</v>
      </c>
      <c r="T28" s="212"/>
      <c r="U28" s="212"/>
      <c r="V28" s="212"/>
    </row>
    <row r="29" spans="1:22" ht="47.25">
      <c r="A29" s="209">
        <v>-6</v>
      </c>
      <c r="B29" s="269" t="s">
        <v>440</v>
      </c>
      <c r="C29" s="270"/>
      <c r="D29" s="212"/>
      <c r="E29" s="212"/>
      <c r="F29" s="274"/>
      <c r="G29" s="220"/>
      <c r="H29" s="212"/>
      <c r="I29" s="275"/>
      <c r="J29" s="220"/>
      <c r="K29" s="207">
        <f t="shared" si="0"/>
        <v>0</v>
      </c>
      <c r="L29" s="207"/>
      <c r="M29" s="207">
        <f t="shared" si="1"/>
        <v>0</v>
      </c>
      <c r="N29" s="207">
        <f t="shared" si="1"/>
        <v>0</v>
      </c>
      <c r="O29" s="207">
        <v>0</v>
      </c>
      <c r="P29" s="212"/>
      <c r="Q29" s="212"/>
      <c r="R29" s="212"/>
      <c r="S29" s="260"/>
      <c r="T29" s="212"/>
      <c r="U29" s="212"/>
      <c r="V29" s="212"/>
    </row>
    <row r="30" spans="1:22" ht="31.5">
      <c r="A30" s="206">
        <v>1</v>
      </c>
      <c r="B30" s="210" t="s">
        <v>321</v>
      </c>
      <c r="C30" s="266" t="s">
        <v>318</v>
      </c>
      <c r="D30" s="212"/>
      <c r="E30" s="212"/>
      <c r="F30" s="274" t="s">
        <v>322</v>
      </c>
      <c r="G30" s="220">
        <v>59800</v>
      </c>
      <c r="H30" s="212"/>
      <c r="I30" s="275"/>
      <c r="J30" s="220">
        <v>59800</v>
      </c>
      <c r="K30" s="207">
        <f t="shared" si="0"/>
        <v>29800</v>
      </c>
      <c r="L30" s="207"/>
      <c r="M30" s="207">
        <f t="shared" si="1"/>
        <v>0</v>
      </c>
      <c r="N30" s="207">
        <f t="shared" si="1"/>
        <v>59800</v>
      </c>
      <c r="O30" s="207">
        <v>30000</v>
      </c>
      <c r="P30" s="212"/>
      <c r="Q30" s="212"/>
      <c r="R30" s="212"/>
      <c r="S30" s="260">
        <v>18127</v>
      </c>
      <c r="T30" s="212"/>
      <c r="U30" s="212"/>
      <c r="V30" s="212"/>
    </row>
    <row r="31" spans="1:22" ht="18.75">
      <c r="A31" s="209">
        <v>-7</v>
      </c>
      <c r="B31" s="269" t="s">
        <v>441</v>
      </c>
      <c r="C31" s="270"/>
      <c r="D31" s="212"/>
      <c r="E31" s="212"/>
      <c r="F31" s="274"/>
      <c r="G31" s="220"/>
      <c r="H31" s="212"/>
      <c r="I31" s="275"/>
      <c r="J31" s="220"/>
      <c r="K31" s="207">
        <f t="shared" si="0"/>
        <v>0</v>
      </c>
      <c r="L31" s="207"/>
      <c r="M31" s="207">
        <f t="shared" si="1"/>
        <v>0</v>
      </c>
      <c r="N31" s="207">
        <f t="shared" si="1"/>
        <v>0</v>
      </c>
      <c r="O31" s="207">
        <v>0</v>
      </c>
      <c r="P31" s="212"/>
      <c r="Q31" s="212"/>
      <c r="R31" s="212"/>
      <c r="S31" s="260"/>
      <c r="T31" s="212"/>
      <c r="U31" s="212"/>
      <c r="V31" s="212"/>
    </row>
    <row r="32" spans="1:22" ht="47.25">
      <c r="A32" s="206">
        <v>1</v>
      </c>
      <c r="B32" s="211" t="s">
        <v>442</v>
      </c>
      <c r="C32" s="259" t="s">
        <v>318</v>
      </c>
      <c r="D32" s="212"/>
      <c r="E32" s="212"/>
      <c r="F32" s="274" t="s">
        <v>443</v>
      </c>
      <c r="G32" s="220">
        <v>19989</v>
      </c>
      <c r="H32" s="212"/>
      <c r="I32" s="275"/>
      <c r="J32" s="220">
        <v>19989</v>
      </c>
      <c r="K32" s="207">
        <f t="shared" si="0"/>
        <v>9651</v>
      </c>
      <c r="L32" s="207"/>
      <c r="M32" s="207">
        <f t="shared" si="1"/>
        <v>0</v>
      </c>
      <c r="N32" s="207">
        <f t="shared" si="1"/>
        <v>19989</v>
      </c>
      <c r="O32" s="207">
        <v>10338</v>
      </c>
      <c r="P32" s="212"/>
      <c r="Q32" s="212"/>
      <c r="R32" s="212"/>
      <c r="S32" s="260">
        <v>9651</v>
      </c>
      <c r="T32" s="212"/>
      <c r="U32" s="212"/>
      <c r="V32" s="212"/>
    </row>
    <row r="33" spans="1:22" ht="18.75">
      <c r="A33" s="209">
        <v>-8</v>
      </c>
      <c r="B33" s="269" t="s">
        <v>444</v>
      </c>
      <c r="C33" s="270"/>
      <c r="D33" s="212"/>
      <c r="E33" s="212"/>
      <c r="F33" s="274"/>
      <c r="G33" s="220"/>
      <c r="H33" s="212"/>
      <c r="I33" s="275"/>
      <c r="J33" s="220"/>
      <c r="K33" s="207">
        <f t="shared" si="0"/>
        <v>0</v>
      </c>
      <c r="L33" s="207"/>
      <c r="M33" s="207">
        <f t="shared" si="1"/>
        <v>0</v>
      </c>
      <c r="N33" s="207">
        <f t="shared" si="1"/>
        <v>0</v>
      </c>
      <c r="O33" s="207">
        <v>0</v>
      </c>
      <c r="P33" s="212"/>
      <c r="Q33" s="212"/>
      <c r="R33" s="212"/>
      <c r="S33" s="260"/>
      <c r="T33" s="212"/>
      <c r="U33" s="212"/>
      <c r="V33" s="212"/>
    </row>
    <row r="34" spans="1:22" ht="63">
      <c r="A34" s="206">
        <v>1</v>
      </c>
      <c r="B34" s="210" t="s">
        <v>445</v>
      </c>
      <c r="C34" s="266" t="s">
        <v>317</v>
      </c>
      <c r="D34" s="212"/>
      <c r="E34" s="212"/>
      <c r="F34" s="274" t="s">
        <v>446</v>
      </c>
      <c r="G34" s="220">
        <v>13980</v>
      </c>
      <c r="H34" s="212"/>
      <c r="I34" s="275"/>
      <c r="J34" s="220">
        <v>13980</v>
      </c>
      <c r="K34" s="207">
        <f t="shared" si="0"/>
        <v>800</v>
      </c>
      <c r="L34" s="207"/>
      <c r="M34" s="207">
        <f t="shared" si="1"/>
        <v>0</v>
      </c>
      <c r="N34" s="207">
        <f t="shared" si="1"/>
        <v>13980</v>
      </c>
      <c r="O34" s="207">
        <v>13180</v>
      </c>
      <c r="P34" s="212"/>
      <c r="Q34" s="212"/>
      <c r="R34" s="212"/>
      <c r="S34" s="260">
        <v>695</v>
      </c>
      <c r="T34" s="212"/>
      <c r="U34" s="212"/>
      <c r="V34" s="212"/>
    </row>
    <row r="35" spans="1:22" ht="18.75">
      <c r="A35" s="209">
        <v>-10</v>
      </c>
      <c r="B35" s="277" t="s">
        <v>380</v>
      </c>
      <c r="C35" s="278"/>
      <c r="D35" s="212"/>
      <c r="E35" s="212"/>
      <c r="F35" s="274"/>
      <c r="G35" s="220"/>
      <c r="H35" s="212"/>
      <c r="I35" s="275"/>
      <c r="J35" s="220"/>
      <c r="K35" s="207">
        <f t="shared" si="0"/>
        <v>0</v>
      </c>
      <c r="L35" s="207"/>
      <c r="M35" s="207">
        <f t="shared" si="1"/>
        <v>0</v>
      </c>
      <c r="N35" s="207">
        <f t="shared" si="1"/>
        <v>0</v>
      </c>
      <c r="O35" s="207">
        <v>0</v>
      </c>
      <c r="P35" s="212"/>
      <c r="Q35" s="212"/>
      <c r="R35" s="212"/>
      <c r="S35" s="260"/>
      <c r="T35" s="212"/>
      <c r="U35" s="212"/>
      <c r="V35" s="212"/>
    </row>
    <row r="36" spans="1:22" ht="31.5">
      <c r="A36" s="206">
        <v>1</v>
      </c>
      <c r="B36" s="211" t="s">
        <v>329</v>
      </c>
      <c r="C36" s="259" t="s">
        <v>279</v>
      </c>
      <c r="D36" s="212"/>
      <c r="E36" s="212"/>
      <c r="F36" s="274" t="s">
        <v>447</v>
      </c>
      <c r="G36" s="220">
        <v>58290</v>
      </c>
      <c r="H36" s="212"/>
      <c r="I36" s="275"/>
      <c r="J36" s="220">
        <v>58290</v>
      </c>
      <c r="K36" s="207">
        <f t="shared" si="0"/>
        <v>56290</v>
      </c>
      <c r="L36" s="207"/>
      <c r="M36" s="207">
        <f t="shared" si="1"/>
        <v>0</v>
      </c>
      <c r="N36" s="207">
        <f t="shared" si="1"/>
        <v>58290</v>
      </c>
      <c r="O36" s="207">
        <v>2000</v>
      </c>
      <c r="P36" s="212"/>
      <c r="Q36" s="212"/>
      <c r="R36" s="212"/>
      <c r="S36" s="260">
        <v>52490</v>
      </c>
      <c r="T36" s="212"/>
      <c r="U36" s="212"/>
      <c r="V36" s="212"/>
    </row>
    <row r="37" spans="1:22" ht="63">
      <c r="A37" s="206">
        <v>2</v>
      </c>
      <c r="B37" s="210" t="s">
        <v>333</v>
      </c>
      <c r="C37" s="266" t="s">
        <v>318</v>
      </c>
      <c r="D37" s="212"/>
      <c r="E37" s="212"/>
      <c r="F37" s="274" t="s">
        <v>448</v>
      </c>
      <c r="G37" s="220">
        <v>43000</v>
      </c>
      <c r="H37" s="212"/>
      <c r="I37" s="275"/>
      <c r="J37" s="220">
        <v>43000</v>
      </c>
      <c r="K37" s="207">
        <f t="shared" si="0"/>
        <v>14000</v>
      </c>
      <c r="L37" s="207"/>
      <c r="M37" s="207">
        <f t="shared" si="1"/>
        <v>0</v>
      </c>
      <c r="N37" s="207">
        <f t="shared" si="1"/>
        <v>43000</v>
      </c>
      <c r="O37" s="207">
        <v>29000</v>
      </c>
      <c r="P37" s="212"/>
      <c r="Q37" s="212"/>
      <c r="R37" s="212"/>
      <c r="S37" s="260">
        <v>3000</v>
      </c>
      <c r="T37" s="212"/>
      <c r="U37" s="212"/>
      <c r="V37" s="212"/>
    </row>
    <row r="38" spans="1:22" ht="47.25">
      <c r="A38" s="201" t="s">
        <v>37</v>
      </c>
      <c r="B38" s="202" t="s">
        <v>449</v>
      </c>
      <c r="C38" s="279"/>
      <c r="D38" s="212"/>
      <c r="E38" s="212"/>
      <c r="F38" s="274"/>
      <c r="G38" s="220">
        <v>195750</v>
      </c>
      <c r="H38" s="212"/>
      <c r="I38" s="275">
        <v>0</v>
      </c>
      <c r="J38" s="220">
        <v>195750</v>
      </c>
      <c r="K38" s="207">
        <f t="shared" si="0"/>
        <v>180682</v>
      </c>
      <c r="L38" s="207"/>
      <c r="M38" s="207">
        <f t="shared" si="1"/>
        <v>0</v>
      </c>
      <c r="N38" s="207">
        <f t="shared" si="1"/>
        <v>195750</v>
      </c>
      <c r="O38" s="207">
        <v>15068</v>
      </c>
      <c r="P38" s="212"/>
      <c r="Q38" s="212"/>
      <c r="R38" s="212"/>
      <c r="S38" s="280">
        <v>50000</v>
      </c>
      <c r="T38" s="212"/>
      <c r="U38" s="212"/>
      <c r="V38" s="212"/>
    </row>
    <row r="39" spans="1:22" ht="18.75">
      <c r="A39" s="209">
        <v>-1</v>
      </c>
      <c r="B39" s="262" t="s">
        <v>373</v>
      </c>
      <c r="C39" s="266"/>
      <c r="D39" s="212"/>
      <c r="E39" s="212"/>
      <c r="F39" s="274"/>
      <c r="G39" s="220"/>
      <c r="H39" s="212"/>
      <c r="I39" s="275"/>
      <c r="J39" s="220"/>
      <c r="K39" s="207">
        <f t="shared" si="0"/>
        <v>0</v>
      </c>
      <c r="L39" s="207"/>
      <c r="M39" s="207">
        <f t="shared" si="1"/>
        <v>0</v>
      </c>
      <c r="N39" s="207">
        <f t="shared" si="1"/>
        <v>0</v>
      </c>
      <c r="O39" s="207">
        <v>0</v>
      </c>
      <c r="P39" s="212"/>
      <c r="Q39" s="212"/>
      <c r="R39" s="212"/>
      <c r="S39" s="260"/>
      <c r="T39" s="212"/>
      <c r="U39" s="212"/>
      <c r="V39" s="212"/>
    </row>
    <row r="40" spans="1:22" ht="31.5">
      <c r="A40" s="206">
        <v>1</v>
      </c>
      <c r="B40" s="211" t="s">
        <v>334</v>
      </c>
      <c r="C40" s="259" t="s">
        <v>273</v>
      </c>
      <c r="D40" s="212"/>
      <c r="E40" s="212"/>
      <c r="F40" s="274" t="s">
        <v>335</v>
      </c>
      <c r="G40" s="220">
        <v>141200</v>
      </c>
      <c r="H40" s="212"/>
      <c r="I40" s="275"/>
      <c r="J40" s="220">
        <v>141200</v>
      </c>
      <c r="K40" s="207">
        <f t="shared" si="0"/>
        <v>135200</v>
      </c>
      <c r="L40" s="207"/>
      <c r="M40" s="207">
        <f t="shared" si="1"/>
        <v>0</v>
      </c>
      <c r="N40" s="207">
        <f t="shared" si="1"/>
        <v>141200</v>
      </c>
      <c r="O40" s="207">
        <v>6000</v>
      </c>
      <c r="P40" s="212"/>
      <c r="Q40" s="212"/>
      <c r="R40" s="212"/>
      <c r="S40" s="260">
        <v>30000</v>
      </c>
      <c r="T40" s="212"/>
      <c r="U40" s="212"/>
      <c r="V40" s="212"/>
    </row>
    <row r="41" spans="1:22" ht="31.5">
      <c r="A41" s="206">
        <v>2</v>
      </c>
      <c r="B41" s="213" t="s">
        <v>336</v>
      </c>
      <c r="C41" s="281" t="s">
        <v>318</v>
      </c>
      <c r="D41" s="212"/>
      <c r="E41" s="212"/>
      <c r="F41" s="274" t="s">
        <v>337</v>
      </c>
      <c r="G41" s="220">
        <v>54550</v>
      </c>
      <c r="H41" s="212"/>
      <c r="I41" s="275"/>
      <c r="J41" s="220">
        <v>54550</v>
      </c>
      <c r="K41" s="207">
        <f t="shared" si="0"/>
        <v>45482</v>
      </c>
      <c r="L41" s="207"/>
      <c r="M41" s="207">
        <f t="shared" si="1"/>
        <v>0</v>
      </c>
      <c r="N41" s="207">
        <f t="shared" si="1"/>
        <v>54550</v>
      </c>
      <c r="O41" s="207">
        <v>9068</v>
      </c>
      <c r="P41" s="212"/>
      <c r="Q41" s="212"/>
      <c r="R41" s="212"/>
      <c r="S41" s="260">
        <v>20000</v>
      </c>
      <c r="T41" s="212"/>
      <c r="U41" s="212"/>
      <c r="V41" s="212"/>
    </row>
    <row r="42" spans="1:22" ht="31.5">
      <c r="A42" s="201" t="s">
        <v>39</v>
      </c>
      <c r="B42" s="202" t="s">
        <v>450</v>
      </c>
      <c r="C42" s="255"/>
      <c r="D42" s="212"/>
      <c r="E42" s="212"/>
      <c r="F42" s="274"/>
      <c r="G42" s="220">
        <v>4264141.178119</v>
      </c>
      <c r="H42" s="212"/>
      <c r="I42" s="275">
        <v>3406479.8</v>
      </c>
      <c r="J42" s="220">
        <v>371635.30882379995</v>
      </c>
      <c r="K42" s="207">
        <f t="shared" si="0"/>
        <v>244690.39999999991</v>
      </c>
      <c r="L42" s="207"/>
      <c r="M42" s="207">
        <f t="shared" si="1"/>
        <v>3406479.8</v>
      </c>
      <c r="N42" s="207">
        <f t="shared" si="1"/>
        <v>371635.30882379995</v>
      </c>
      <c r="O42" s="207">
        <v>4019450.7781190001</v>
      </c>
      <c r="P42" s="212"/>
      <c r="Q42" s="212"/>
      <c r="R42" s="212"/>
      <c r="S42" s="280">
        <v>85081</v>
      </c>
      <c r="T42" s="212"/>
      <c r="U42" s="212"/>
      <c r="V42" s="212"/>
    </row>
    <row r="43" spans="1:22" ht="94.5">
      <c r="A43" s="206">
        <v>1</v>
      </c>
      <c r="B43" s="215" t="s">
        <v>356</v>
      </c>
      <c r="C43" s="281" t="s">
        <v>317</v>
      </c>
      <c r="D43" s="212"/>
      <c r="E43" s="212"/>
      <c r="F43" s="274" t="s">
        <v>357</v>
      </c>
      <c r="G43" s="220">
        <v>26155</v>
      </c>
      <c r="H43" s="212"/>
      <c r="I43" s="275">
        <v>19853</v>
      </c>
      <c r="J43" s="220">
        <v>6302</v>
      </c>
      <c r="K43" s="207">
        <f t="shared" si="0"/>
        <v>2583</v>
      </c>
      <c r="L43" s="207"/>
      <c r="M43" s="207">
        <f t="shared" si="1"/>
        <v>19853</v>
      </c>
      <c r="N43" s="207">
        <f t="shared" si="1"/>
        <v>6302</v>
      </c>
      <c r="O43" s="207">
        <v>23572</v>
      </c>
      <c r="P43" s="212"/>
      <c r="Q43" s="212"/>
      <c r="R43" s="212"/>
      <c r="S43" s="260">
        <v>1000</v>
      </c>
      <c r="T43" s="212"/>
      <c r="U43" s="212"/>
      <c r="V43" s="212"/>
    </row>
    <row r="44" spans="1:22" ht="47.25">
      <c r="A44" s="206">
        <v>2</v>
      </c>
      <c r="B44" s="282" t="s">
        <v>354</v>
      </c>
      <c r="C44" s="265" t="s">
        <v>318</v>
      </c>
      <c r="D44" s="212"/>
      <c r="E44" s="212"/>
      <c r="F44" s="274" t="s">
        <v>355</v>
      </c>
      <c r="G44" s="220">
        <v>678518.65899999999</v>
      </c>
      <c r="H44" s="212"/>
      <c r="I44" s="275">
        <v>624088</v>
      </c>
      <c r="J44" s="220">
        <v>54430.635000000009</v>
      </c>
      <c r="K44" s="207">
        <f t="shared" si="0"/>
        <v>39030</v>
      </c>
      <c r="L44" s="207"/>
      <c r="M44" s="207">
        <f t="shared" si="1"/>
        <v>624088</v>
      </c>
      <c r="N44" s="207">
        <f t="shared" si="1"/>
        <v>54430.635000000009</v>
      </c>
      <c r="O44" s="207">
        <v>639488.65899999999</v>
      </c>
      <c r="P44" s="212"/>
      <c r="Q44" s="212"/>
      <c r="R44" s="212"/>
      <c r="S44" s="260">
        <v>5000</v>
      </c>
      <c r="T44" s="212"/>
      <c r="U44" s="212"/>
      <c r="V44" s="212"/>
    </row>
    <row r="45" spans="1:22" ht="47.25">
      <c r="A45" s="206">
        <v>3</v>
      </c>
      <c r="B45" s="282" t="s">
        <v>343</v>
      </c>
      <c r="C45" s="265" t="s">
        <v>276</v>
      </c>
      <c r="D45" s="212"/>
      <c r="E45" s="212"/>
      <c r="F45" s="274" t="s">
        <v>344</v>
      </c>
      <c r="G45" s="220">
        <v>410659</v>
      </c>
      <c r="H45" s="212"/>
      <c r="I45" s="275">
        <v>340021</v>
      </c>
      <c r="J45" s="220">
        <v>45313</v>
      </c>
      <c r="K45" s="207">
        <f t="shared" si="0"/>
        <v>17297</v>
      </c>
      <c r="L45" s="207"/>
      <c r="M45" s="207">
        <f t="shared" si="1"/>
        <v>340021</v>
      </c>
      <c r="N45" s="207">
        <f t="shared" si="1"/>
        <v>45313</v>
      </c>
      <c r="O45" s="207">
        <v>393362</v>
      </c>
      <c r="P45" s="212"/>
      <c r="Q45" s="212"/>
      <c r="R45" s="212"/>
      <c r="S45" s="260">
        <v>10797</v>
      </c>
      <c r="T45" s="212"/>
      <c r="U45" s="212"/>
      <c r="V45" s="212"/>
    </row>
    <row r="46" spans="1:22" ht="47.25">
      <c r="A46" s="206">
        <v>4</v>
      </c>
      <c r="B46" s="282" t="s">
        <v>451</v>
      </c>
      <c r="C46" s="265" t="s">
        <v>342</v>
      </c>
      <c r="D46" s="212"/>
      <c r="E46" s="212"/>
      <c r="F46" s="274" t="s">
        <v>452</v>
      </c>
      <c r="G46" s="220">
        <v>468864</v>
      </c>
      <c r="H46" s="212"/>
      <c r="I46" s="275">
        <v>305811</v>
      </c>
      <c r="J46" s="220">
        <v>14773</v>
      </c>
      <c r="K46" s="207">
        <f t="shared" si="0"/>
        <v>6173</v>
      </c>
      <c r="L46" s="207"/>
      <c r="M46" s="207">
        <f t="shared" si="1"/>
        <v>305811</v>
      </c>
      <c r="N46" s="207">
        <f t="shared" si="1"/>
        <v>14773</v>
      </c>
      <c r="O46" s="207">
        <v>462691</v>
      </c>
      <c r="P46" s="212"/>
      <c r="Q46" s="212"/>
      <c r="R46" s="212"/>
      <c r="S46" s="260">
        <v>3500</v>
      </c>
      <c r="T46" s="212"/>
      <c r="U46" s="212"/>
      <c r="V46" s="212"/>
    </row>
    <row r="47" spans="1:22" ht="47.25">
      <c r="A47" s="206">
        <v>5</v>
      </c>
      <c r="B47" s="216" t="s">
        <v>352</v>
      </c>
      <c r="C47" s="283" t="s">
        <v>318</v>
      </c>
      <c r="D47" s="212"/>
      <c r="E47" s="212"/>
      <c r="F47" s="274" t="s">
        <v>353</v>
      </c>
      <c r="G47" s="220">
        <v>436906.519119</v>
      </c>
      <c r="H47" s="212"/>
      <c r="I47" s="275">
        <v>349526</v>
      </c>
      <c r="J47" s="220">
        <v>43441.373823799979</v>
      </c>
      <c r="K47" s="207">
        <f t="shared" si="0"/>
        <v>19441.400000000023</v>
      </c>
      <c r="L47" s="207"/>
      <c r="M47" s="207">
        <f t="shared" si="1"/>
        <v>349526</v>
      </c>
      <c r="N47" s="207">
        <f t="shared" si="1"/>
        <v>43441.373823799979</v>
      </c>
      <c r="O47" s="207">
        <v>417465.11911899998</v>
      </c>
      <c r="P47" s="212"/>
      <c r="Q47" s="212"/>
      <c r="R47" s="212"/>
      <c r="S47" s="260">
        <v>4828</v>
      </c>
      <c r="T47" s="212"/>
      <c r="U47" s="212"/>
      <c r="V47" s="212"/>
    </row>
    <row r="48" spans="1:22" ht="94.5">
      <c r="A48" s="206">
        <v>6</v>
      </c>
      <c r="B48" s="211" t="s">
        <v>349</v>
      </c>
      <c r="C48" s="259" t="s">
        <v>281</v>
      </c>
      <c r="D48" s="212"/>
      <c r="E48" s="212"/>
      <c r="F48" s="274" t="s">
        <v>350</v>
      </c>
      <c r="G48" s="220">
        <v>234408</v>
      </c>
      <c r="H48" s="212"/>
      <c r="I48" s="275">
        <v>144726</v>
      </c>
      <c r="J48" s="220">
        <v>53500</v>
      </c>
      <c r="K48" s="207">
        <f t="shared" si="0"/>
        <v>52000</v>
      </c>
      <c r="L48" s="207"/>
      <c r="M48" s="207">
        <f t="shared" si="1"/>
        <v>144726</v>
      </c>
      <c r="N48" s="207">
        <f t="shared" si="1"/>
        <v>53500</v>
      </c>
      <c r="O48" s="207">
        <v>182408</v>
      </c>
      <c r="P48" s="212"/>
      <c r="Q48" s="212"/>
      <c r="R48" s="212"/>
      <c r="S48" s="260">
        <v>15000</v>
      </c>
      <c r="T48" s="212"/>
      <c r="U48" s="212"/>
      <c r="V48" s="212"/>
    </row>
    <row r="49" spans="1:22" ht="47.25">
      <c r="A49" s="206">
        <v>7</v>
      </c>
      <c r="B49" s="213" t="s">
        <v>347</v>
      </c>
      <c r="C49" s="281" t="s">
        <v>281</v>
      </c>
      <c r="D49" s="212"/>
      <c r="E49" s="212"/>
      <c r="F49" s="274" t="s">
        <v>348</v>
      </c>
      <c r="G49" s="220">
        <v>77582</v>
      </c>
      <c r="H49" s="212"/>
      <c r="I49" s="275">
        <v>64650</v>
      </c>
      <c r="J49" s="220">
        <v>12932</v>
      </c>
      <c r="K49" s="207">
        <f t="shared" si="0"/>
        <v>12932</v>
      </c>
      <c r="L49" s="207"/>
      <c r="M49" s="207">
        <f t="shared" si="1"/>
        <v>64650</v>
      </c>
      <c r="N49" s="207">
        <f t="shared" si="1"/>
        <v>12932</v>
      </c>
      <c r="O49" s="207">
        <v>64650</v>
      </c>
      <c r="P49" s="212"/>
      <c r="Q49" s="212"/>
      <c r="R49" s="212"/>
      <c r="S49" s="260">
        <v>11932</v>
      </c>
      <c r="T49" s="212"/>
      <c r="U49" s="212"/>
      <c r="V49" s="212"/>
    </row>
    <row r="50" spans="1:22" ht="94.5">
      <c r="A50" s="206">
        <v>8</v>
      </c>
      <c r="B50" s="213" t="s">
        <v>378</v>
      </c>
      <c r="C50" s="281" t="s">
        <v>318</v>
      </c>
      <c r="D50" s="212"/>
      <c r="E50" s="212"/>
      <c r="F50" s="274" t="s">
        <v>379</v>
      </c>
      <c r="G50" s="220">
        <v>686425</v>
      </c>
      <c r="H50" s="212"/>
      <c r="I50" s="275">
        <v>606211</v>
      </c>
      <c r="J50" s="220">
        <v>17356.8</v>
      </c>
      <c r="K50" s="207">
        <f t="shared" si="0"/>
        <v>15600</v>
      </c>
      <c r="L50" s="207"/>
      <c r="M50" s="207">
        <f t="shared" si="1"/>
        <v>606211</v>
      </c>
      <c r="N50" s="207">
        <f t="shared" si="1"/>
        <v>17356.8</v>
      </c>
      <c r="O50" s="207">
        <v>670825</v>
      </c>
      <c r="P50" s="212"/>
      <c r="Q50" s="212"/>
      <c r="R50" s="212"/>
      <c r="S50" s="260">
        <v>15600</v>
      </c>
      <c r="T50" s="212"/>
      <c r="U50" s="212"/>
      <c r="V50" s="212"/>
    </row>
    <row r="51" spans="1:22" ht="94.5">
      <c r="A51" s="206">
        <v>9</v>
      </c>
      <c r="B51" s="213" t="s">
        <v>453</v>
      </c>
      <c r="C51" s="281" t="s">
        <v>454</v>
      </c>
      <c r="D51" s="212"/>
      <c r="E51" s="212"/>
      <c r="F51" s="274" t="s">
        <v>455</v>
      </c>
      <c r="G51" s="220">
        <v>336996</v>
      </c>
      <c r="H51" s="212"/>
      <c r="I51" s="275">
        <v>277179</v>
      </c>
      <c r="J51" s="220">
        <v>12637.5</v>
      </c>
      <c r="K51" s="207">
        <f t="shared" si="0"/>
        <v>271</v>
      </c>
      <c r="L51" s="207"/>
      <c r="M51" s="207">
        <f t="shared" si="1"/>
        <v>277179</v>
      </c>
      <c r="N51" s="207">
        <f t="shared" si="1"/>
        <v>12637.5</v>
      </c>
      <c r="O51" s="207">
        <v>336725</v>
      </c>
      <c r="P51" s="212"/>
      <c r="Q51" s="212"/>
      <c r="R51" s="212"/>
      <c r="S51" s="260">
        <v>271</v>
      </c>
      <c r="T51" s="212"/>
      <c r="U51" s="212"/>
      <c r="V51" s="212"/>
    </row>
    <row r="52" spans="1:22" ht="63">
      <c r="A52" s="206">
        <v>10</v>
      </c>
      <c r="B52" s="282" t="s">
        <v>358</v>
      </c>
      <c r="C52" s="265" t="s">
        <v>317</v>
      </c>
      <c r="D52" s="212"/>
      <c r="E52" s="212"/>
      <c r="F52" s="274" t="s">
        <v>377</v>
      </c>
      <c r="G52" s="220">
        <v>258667</v>
      </c>
      <c r="H52" s="212"/>
      <c r="I52" s="275">
        <v>123832.79999999999</v>
      </c>
      <c r="J52" s="220">
        <v>52279</v>
      </c>
      <c r="K52" s="207">
        <f t="shared" si="0"/>
        <v>52093</v>
      </c>
      <c r="L52" s="207"/>
      <c r="M52" s="207">
        <f t="shared" si="1"/>
        <v>123832.79999999999</v>
      </c>
      <c r="N52" s="207">
        <f t="shared" si="1"/>
        <v>52279</v>
      </c>
      <c r="O52" s="207">
        <v>206574</v>
      </c>
      <c r="P52" s="212"/>
      <c r="Q52" s="212"/>
      <c r="R52" s="212"/>
      <c r="S52" s="260">
        <v>10000</v>
      </c>
      <c r="T52" s="212"/>
      <c r="U52" s="212"/>
      <c r="V52" s="212"/>
    </row>
    <row r="53" spans="1:22" ht="78.75">
      <c r="A53" s="206">
        <v>11</v>
      </c>
      <c r="B53" s="282" t="s">
        <v>351</v>
      </c>
      <c r="C53" s="265" t="s">
        <v>342</v>
      </c>
      <c r="D53" s="212"/>
      <c r="E53" s="212"/>
      <c r="F53" s="274" t="s">
        <v>456</v>
      </c>
      <c r="G53" s="220">
        <v>271960</v>
      </c>
      <c r="H53" s="212"/>
      <c r="I53" s="275">
        <v>230582</v>
      </c>
      <c r="J53" s="220">
        <v>22670</v>
      </c>
      <c r="K53" s="207">
        <f t="shared" si="0"/>
        <v>9270</v>
      </c>
      <c r="L53" s="207"/>
      <c r="M53" s="207">
        <f t="shared" si="1"/>
        <v>230582</v>
      </c>
      <c r="N53" s="207">
        <f t="shared" si="1"/>
        <v>22670</v>
      </c>
      <c r="O53" s="207">
        <v>262690</v>
      </c>
      <c r="P53" s="212"/>
      <c r="Q53" s="212"/>
      <c r="R53" s="212"/>
      <c r="S53" s="260">
        <v>2308</v>
      </c>
      <c r="T53" s="212"/>
      <c r="U53" s="212"/>
      <c r="V53" s="212"/>
    </row>
    <row r="54" spans="1:22" ht="63">
      <c r="A54" s="206">
        <v>12</v>
      </c>
      <c r="B54" s="282" t="s">
        <v>345</v>
      </c>
      <c r="C54" s="265" t="s">
        <v>277</v>
      </c>
      <c r="D54" s="212"/>
      <c r="E54" s="212"/>
      <c r="F54" s="274" t="s">
        <v>346</v>
      </c>
      <c r="G54" s="220">
        <v>377000</v>
      </c>
      <c r="H54" s="212"/>
      <c r="I54" s="275">
        <v>320000</v>
      </c>
      <c r="J54" s="220">
        <v>36000</v>
      </c>
      <c r="K54" s="207">
        <f t="shared" si="0"/>
        <v>18000</v>
      </c>
      <c r="L54" s="207"/>
      <c r="M54" s="207">
        <f t="shared" si="1"/>
        <v>320000</v>
      </c>
      <c r="N54" s="207">
        <f t="shared" si="1"/>
        <v>36000</v>
      </c>
      <c r="O54" s="207">
        <v>359000</v>
      </c>
      <c r="P54" s="212"/>
      <c r="Q54" s="212"/>
      <c r="R54" s="212"/>
      <c r="S54" s="260">
        <v>4845</v>
      </c>
      <c r="T54" s="212"/>
      <c r="U54" s="212"/>
      <c r="V54" s="212"/>
    </row>
    <row r="55" spans="1:22" ht="31.5">
      <c r="A55" s="201" t="s">
        <v>457</v>
      </c>
      <c r="B55" s="284" t="s">
        <v>458</v>
      </c>
      <c r="C55" s="255"/>
      <c r="D55" s="212"/>
      <c r="E55" s="212"/>
      <c r="F55" s="274"/>
      <c r="G55" s="220">
        <v>1143276</v>
      </c>
      <c r="H55" s="212"/>
      <c r="I55" s="275">
        <v>781386</v>
      </c>
      <c r="J55" s="220">
        <v>231233</v>
      </c>
      <c r="K55" s="207">
        <f t="shared" si="0"/>
        <v>172933</v>
      </c>
      <c r="L55" s="207"/>
      <c r="M55" s="207">
        <f t="shared" si="1"/>
        <v>781386</v>
      </c>
      <c r="N55" s="207">
        <f t="shared" si="1"/>
        <v>231233</v>
      </c>
      <c r="O55" s="207">
        <v>970343</v>
      </c>
      <c r="P55" s="212"/>
      <c r="Q55" s="212"/>
      <c r="R55" s="212"/>
      <c r="S55" s="258">
        <v>139569</v>
      </c>
      <c r="T55" s="212"/>
      <c r="U55" s="212"/>
      <c r="V55" s="212"/>
    </row>
    <row r="56" spans="1:22" ht="63">
      <c r="A56" s="206">
        <v>1</v>
      </c>
      <c r="B56" s="217" t="s">
        <v>359</v>
      </c>
      <c r="C56" s="206" t="s">
        <v>318</v>
      </c>
      <c r="D56" s="212"/>
      <c r="E56" s="212"/>
      <c r="F56" s="274" t="s">
        <v>459</v>
      </c>
      <c r="G56" s="220">
        <v>339942</v>
      </c>
      <c r="H56" s="212"/>
      <c r="I56" s="275">
        <v>180000</v>
      </c>
      <c r="J56" s="220">
        <v>159942</v>
      </c>
      <c r="K56" s="207">
        <f t="shared" si="0"/>
        <v>123942</v>
      </c>
      <c r="L56" s="207"/>
      <c r="M56" s="207">
        <f t="shared" si="1"/>
        <v>180000</v>
      </c>
      <c r="N56" s="207">
        <f t="shared" si="1"/>
        <v>159942</v>
      </c>
      <c r="O56" s="207">
        <v>216000</v>
      </c>
      <c r="P56" s="212"/>
      <c r="Q56" s="212"/>
      <c r="R56" s="212"/>
      <c r="S56" s="260">
        <v>91942</v>
      </c>
      <c r="T56" s="212"/>
      <c r="U56" s="212"/>
      <c r="V56" s="212"/>
    </row>
    <row r="57" spans="1:22" ht="31.5">
      <c r="A57" s="206">
        <v>2</v>
      </c>
      <c r="B57" s="217" t="s">
        <v>375</v>
      </c>
      <c r="C57" s="206" t="s">
        <v>460</v>
      </c>
      <c r="D57" s="212"/>
      <c r="E57" s="212"/>
      <c r="F57" s="274" t="s">
        <v>376</v>
      </c>
      <c r="G57" s="220">
        <v>309659</v>
      </c>
      <c r="H57" s="212"/>
      <c r="I57" s="275">
        <v>269659</v>
      </c>
      <c r="J57" s="220">
        <v>40000</v>
      </c>
      <c r="K57" s="207">
        <f t="shared" si="0"/>
        <v>19000</v>
      </c>
      <c r="L57" s="207"/>
      <c r="M57" s="207">
        <f t="shared" si="1"/>
        <v>269659</v>
      </c>
      <c r="N57" s="207">
        <f t="shared" si="1"/>
        <v>40000</v>
      </c>
      <c r="O57" s="207">
        <v>290659</v>
      </c>
      <c r="P57" s="212"/>
      <c r="Q57" s="212"/>
      <c r="R57" s="212"/>
      <c r="S57" s="260">
        <v>19000</v>
      </c>
      <c r="T57" s="212"/>
      <c r="U57" s="212"/>
      <c r="V57" s="212"/>
    </row>
    <row r="58" spans="1:22" ht="47.25">
      <c r="A58" s="206">
        <v>3</v>
      </c>
      <c r="B58" s="217" t="s">
        <v>461</v>
      </c>
      <c r="C58" s="206" t="s">
        <v>318</v>
      </c>
      <c r="D58" s="212"/>
      <c r="E58" s="212"/>
      <c r="F58" s="274" t="s">
        <v>372</v>
      </c>
      <c r="G58" s="220">
        <v>47127</v>
      </c>
      <c r="H58" s="212"/>
      <c r="I58" s="275">
        <v>42127</v>
      </c>
      <c r="J58" s="220">
        <v>5000</v>
      </c>
      <c r="K58" s="207">
        <f t="shared" si="0"/>
        <v>4500</v>
      </c>
      <c r="L58" s="207"/>
      <c r="M58" s="207">
        <f t="shared" si="1"/>
        <v>42127</v>
      </c>
      <c r="N58" s="207">
        <f t="shared" si="1"/>
        <v>5000</v>
      </c>
      <c r="O58" s="207">
        <v>42627</v>
      </c>
      <c r="P58" s="212"/>
      <c r="Q58" s="212"/>
      <c r="R58" s="212"/>
      <c r="S58" s="260">
        <v>4500</v>
      </c>
      <c r="T58" s="212"/>
      <c r="U58" s="212"/>
      <c r="V58" s="212"/>
    </row>
    <row r="59" spans="1:22" ht="31.5">
      <c r="A59" s="206">
        <v>4</v>
      </c>
      <c r="B59" s="217" t="s">
        <v>462</v>
      </c>
      <c r="C59" s="206" t="s">
        <v>318</v>
      </c>
      <c r="D59" s="212"/>
      <c r="E59" s="212"/>
      <c r="F59" s="274" t="s">
        <v>463</v>
      </c>
      <c r="G59" s="220">
        <v>110657</v>
      </c>
      <c r="H59" s="212"/>
      <c r="I59" s="275"/>
      <c r="J59" s="220"/>
      <c r="K59" s="207">
        <f t="shared" si="0"/>
        <v>5000</v>
      </c>
      <c r="L59" s="207"/>
      <c r="M59" s="207">
        <f t="shared" si="1"/>
        <v>0</v>
      </c>
      <c r="N59" s="207">
        <f t="shared" si="1"/>
        <v>0</v>
      </c>
      <c r="O59" s="207">
        <v>105657</v>
      </c>
      <c r="P59" s="212"/>
      <c r="Q59" s="212"/>
      <c r="R59" s="212"/>
      <c r="S59" s="260">
        <v>5000</v>
      </c>
      <c r="T59" s="212"/>
      <c r="U59" s="212"/>
      <c r="V59" s="212"/>
    </row>
    <row r="60" spans="1:22" ht="78.75">
      <c r="A60" s="206">
        <v>5</v>
      </c>
      <c r="B60" s="285" t="s">
        <v>464</v>
      </c>
      <c r="C60" s="286" t="s">
        <v>273</v>
      </c>
      <c r="D60" s="212"/>
      <c r="E60" s="212"/>
      <c r="F60" s="274" t="s">
        <v>465</v>
      </c>
      <c r="G60" s="220">
        <v>7920</v>
      </c>
      <c r="H60" s="212"/>
      <c r="I60" s="275">
        <v>6600</v>
      </c>
      <c r="J60" s="220">
        <v>1320</v>
      </c>
      <c r="K60" s="207">
        <f t="shared" si="0"/>
        <v>1320</v>
      </c>
      <c r="L60" s="207"/>
      <c r="M60" s="207">
        <f t="shared" si="1"/>
        <v>6600</v>
      </c>
      <c r="N60" s="207">
        <f t="shared" si="1"/>
        <v>1320</v>
      </c>
      <c r="O60" s="207">
        <v>6600</v>
      </c>
      <c r="P60" s="212"/>
      <c r="Q60" s="212"/>
      <c r="R60" s="212"/>
      <c r="S60" s="260">
        <v>1320</v>
      </c>
      <c r="T60" s="212"/>
      <c r="U60" s="212"/>
      <c r="V60" s="212"/>
    </row>
    <row r="61" spans="1:22" ht="126">
      <c r="A61" s="206">
        <v>6</v>
      </c>
      <c r="B61" s="287" t="s">
        <v>466</v>
      </c>
      <c r="C61" s="288" t="s">
        <v>318</v>
      </c>
      <c r="D61" s="212"/>
      <c r="E61" s="212"/>
      <c r="F61" s="274" t="s">
        <v>467</v>
      </c>
      <c r="G61" s="220">
        <v>298000</v>
      </c>
      <c r="H61" s="212"/>
      <c r="I61" s="275">
        <v>283000</v>
      </c>
      <c r="J61" s="220">
        <v>15000</v>
      </c>
      <c r="K61" s="207">
        <f t="shared" si="0"/>
        <v>15000</v>
      </c>
      <c r="L61" s="207"/>
      <c r="M61" s="207">
        <f t="shared" si="1"/>
        <v>283000</v>
      </c>
      <c r="N61" s="207">
        <f t="shared" si="1"/>
        <v>15000</v>
      </c>
      <c r="O61" s="207">
        <v>283000</v>
      </c>
      <c r="P61" s="212"/>
      <c r="Q61" s="212"/>
      <c r="R61" s="212"/>
      <c r="S61" s="260">
        <v>15000</v>
      </c>
      <c r="T61" s="212"/>
      <c r="U61" s="212"/>
      <c r="V61" s="212"/>
    </row>
    <row r="62" spans="1:22" ht="31.5">
      <c r="A62" s="206">
        <v>7</v>
      </c>
      <c r="B62" s="213" t="s">
        <v>360</v>
      </c>
      <c r="C62" s="281" t="s">
        <v>273</v>
      </c>
      <c r="D62" s="212"/>
      <c r="E62" s="212"/>
      <c r="F62" s="274" t="s">
        <v>361</v>
      </c>
      <c r="G62" s="220">
        <v>29971</v>
      </c>
      <c r="H62" s="212"/>
      <c r="I62" s="275"/>
      <c r="J62" s="220">
        <v>9971</v>
      </c>
      <c r="K62" s="207">
        <f t="shared" si="0"/>
        <v>4171</v>
      </c>
      <c r="L62" s="207"/>
      <c r="M62" s="207">
        <f t="shared" si="1"/>
        <v>0</v>
      </c>
      <c r="N62" s="207">
        <f t="shared" si="1"/>
        <v>9971</v>
      </c>
      <c r="O62" s="207">
        <v>25800</v>
      </c>
      <c r="P62" s="212"/>
      <c r="Q62" s="212"/>
      <c r="R62" s="212"/>
      <c r="S62" s="260">
        <v>2807</v>
      </c>
      <c r="T62" s="212"/>
      <c r="U62" s="212"/>
      <c r="V62" s="212"/>
    </row>
    <row r="63" spans="1:22" ht="47.25">
      <c r="A63" s="201" t="s">
        <v>468</v>
      </c>
      <c r="B63" s="202" t="s">
        <v>469</v>
      </c>
      <c r="C63" s="255"/>
      <c r="D63" s="212"/>
      <c r="E63" s="212"/>
      <c r="F63" s="274"/>
      <c r="G63" s="220"/>
      <c r="H63" s="212"/>
      <c r="I63" s="275"/>
      <c r="J63" s="220"/>
      <c r="K63" s="207">
        <f t="shared" si="0"/>
        <v>0</v>
      </c>
      <c r="L63" s="207"/>
      <c r="M63" s="207">
        <f t="shared" si="1"/>
        <v>0</v>
      </c>
      <c r="N63" s="207">
        <f t="shared" si="1"/>
        <v>0</v>
      </c>
      <c r="O63" s="207"/>
      <c r="P63" s="212"/>
      <c r="Q63" s="212"/>
      <c r="R63" s="212"/>
      <c r="S63" s="289">
        <v>173000</v>
      </c>
      <c r="T63" s="212"/>
      <c r="U63" s="212"/>
      <c r="V63" s="212"/>
    </row>
    <row r="64" spans="1:22" ht="18.75">
      <c r="A64" s="206">
        <v>1</v>
      </c>
      <c r="B64" s="218" t="s">
        <v>249</v>
      </c>
      <c r="C64" s="255"/>
      <c r="D64" s="212"/>
      <c r="E64" s="212"/>
      <c r="F64" s="274"/>
      <c r="G64" s="220"/>
      <c r="H64" s="212"/>
      <c r="I64" s="275"/>
      <c r="J64" s="220"/>
      <c r="K64" s="207">
        <f t="shared" si="0"/>
        <v>0</v>
      </c>
      <c r="L64" s="207"/>
      <c r="M64" s="207">
        <f t="shared" si="1"/>
        <v>0</v>
      </c>
      <c r="N64" s="207">
        <f t="shared" si="1"/>
        <v>0</v>
      </c>
      <c r="O64" s="207"/>
      <c r="P64" s="212"/>
      <c r="Q64" s="212"/>
      <c r="R64" s="212"/>
      <c r="S64" s="260">
        <v>19000</v>
      </c>
      <c r="T64" s="212"/>
      <c r="U64" s="212"/>
      <c r="V64" s="212"/>
    </row>
    <row r="65" spans="1:22" ht="18.75">
      <c r="A65" s="206">
        <v>2</v>
      </c>
      <c r="B65" s="218" t="s">
        <v>263</v>
      </c>
      <c r="C65" s="255"/>
      <c r="D65" s="212"/>
      <c r="E65" s="212"/>
      <c r="F65" s="274"/>
      <c r="G65" s="220"/>
      <c r="H65" s="212"/>
      <c r="I65" s="275"/>
      <c r="J65" s="220"/>
      <c r="K65" s="207">
        <f t="shared" si="0"/>
        <v>0</v>
      </c>
      <c r="L65" s="207"/>
      <c r="M65" s="207">
        <f t="shared" si="1"/>
        <v>0</v>
      </c>
      <c r="N65" s="207">
        <f t="shared" si="1"/>
        <v>0</v>
      </c>
      <c r="O65" s="207"/>
      <c r="P65" s="212"/>
      <c r="Q65" s="212"/>
      <c r="R65" s="212"/>
      <c r="S65" s="260">
        <v>12900</v>
      </c>
      <c r="T65" s="212"/>
      <c r="U65" s="212"/>
      <c r="V65" s="212"/>
    </row>
    <row r="66" spans="1:22" ht="18.75">
      <c r="A66" s="206">
        <v>3</v>
      </c>
      <c r="B66" s="218" t="s">
        <v>255</v>
      </c>
      <c r="C66" s="255"/>
      <c r="D66" s="212"/>
      <c r="E66" s="212"/>
      <c r="F66" s="274"/>
      <c r="G66" s="220"/>
      <c r="H66" s="212"/>
      <c r="I66" s="275"/>
      <c r="J66" s="220"/>
      <c r="K66" s="207">
        <f t="shared" si="0"/>
        <v>0</v>
      </c>
      <c r="L66" s="207"/>
      <c r="M66" s="207">
        <f t="shared" si="1"/>
        <v>0</v>
      </c>
      <c r="N66" s="207">
        <f t="shared" si="1"/>
        <v>0</v>
      </c>
      <c r="O66" s="207"/>
      <c r="P66" s="212"/>
      <c r="Q66" s="212"/>
      <c r="R66" s="212"/>
      <c r="S66" s="260">
        <v>16800</v>
      </c>
      <c r="T66" s="212"/>
      <c r="U66" s="212"/>
      <c r="V66" s="212"/>
    </row>
    <row r="67" spans="1:22" ht="18.75">
      <c r="A67" s="206">
        <v>4</v>
      </c>
      <c r="B67" s="218" t="s">
        <v>257</v>
      </c>
      <c r="C67" s="255"/>
      <c r="D67" s="212"/>
      <c r="E67" s="212"/>
      <c r="F67" s="274"/>
      <c r="G67" s="220"/>
      <c r="H67" s="212"/>
      <c r="I67" s="275"/>
      <c r="J67" s="220"/>
      <c r="K67" s="207">
        <f t="shared" si="0"/>
        <v>0</v>
      </c>
      <c r="L67" s="207"/>
      <c r="M67" s="207">
        <f t="shared" si="1"/>
        <v>0</v>
      </c>
      <c r="N67" s="207">
        <f t="shared" si="1"/>
        <v>0</v>
      </c>
      <c r="O67" s="207"/>
      <c r="P67" s="212"/>
      <c r="Q67" s="212"/>
      <c r="R67" s="212"/>
      <c r="S67" s="260">
        <v>21300</v>
      </c>
      <c r="T67" s="212"/>
      <c r="U67" s="212"/>
      <c r="V67" s="212"/>
    </row>
    <row r="68" spans="1:22" ht="18.75">
      <c r="A68" s="206">
        <v>5</v>
      </c>
      <c r="B68" s="218" t="s">
        <v>368</v>
      </c>
      <c r="C68" s="255"/>
      <c r="D68" s="212"/>
      <c r="E68" s="212"/>
      <c r="F68" s="274"/>
      <c r="G68" s="220"/>
      <c r="H68" s="212"/>
      <c r="I68" s="275"/>
      <c r="J68" s="220"/>
      <c r="K68" s="207">
        <f t="shared" si="0"/>
        <v>0</v>
      </c>
      <c r="L68" s="207"/>
      <c r="M68" s="207">
        <f t="shared" si="1"/>
        <v>0</v>
      </c>
      <c r="N68" s="207">
        <f t="shared" si="1"/>
        <v>0</v>
      </c>
      <c r="O68" s="207"/>
      <c r="P68" s="212"/>
      <c r="Q68" s="212"/>
      <c r="R68" s="212"/>
      <c r="S68" s="260">
        <v>12900</v>
      </c>
      <c r="T68" s="212"/>
      <c r="U68" s="212"/>
      <c r="V68" s="212"/>
    </row>
    <row r="69" spans="1:22" ht="18.75">
      <c r="A69" s="206">
        <v>6</v>
      </c>
      <c r="B69" s="218" t="s">
        <v>369</v>
      </c>
      <c r="C69" s="255"/>
      <c r="D69" s="212"/>
      <c r="E69" s="212"/>
      <c r="F69" s="274"/>
      <c r="G69" s="220"/>
      <c r="H69" s="212"/>
      <c r="I69" s="275"/>
      <c r="J69" s="220"/>
      <c r="K69" s="207">
        <f t="shared" si="0"/>
        <v>0</v>
      </c>
      <c r="L69" s="207"/>
      <c r="M69" s="207">
        <f t="shared" si="1"/>
        <v>0</v>
      </c>
      <c r="N69" s="207">
        <f t="shared" si="1"/>
        <v>0</v>
      </c>
      <c r="O69" s="207"/>
      <c r="P69" s="212"/>
      <c r="Q69" s="212"/>
      <c r="R69" s="212"/>
      <c r="S69" s="260">
        <v>16900</v>
      </c>
      <c r="T69" s="212"/>
      <c r="U69" s="212"/>
      <c r="V69" s="212"/>
    </row>
    <row r="70" spans="1:22" ht="18.75">
      <c r="A70" s="206">
        <v>7</v>
      </c>
      <c r="B70" s="218" t="s">
        <v>253</v>
      </c>
      <c r="C70" s="255"/>
      <c r="D70" s="212"/>
      <c r="E70" s="212"/>
      <c r="F70" s="274"/>
      <c r="G70" s="220"/>
      <c r="H70" s="212"/>
      <c r="I70" s="275"/>
      <c r="J70" s="220"/>
      <c r="K70" s="207">
        <f t="shared" si="0"/>
        <v>0</v>
      </c>
      <c r="L70" s="207"/>
      <c r="M70" s="207">
        <f t="shared" si="1"/>
        <v>0</v>
      </c>
      <c r="N70" s="207">
        <f t="shared" si="1"/>
        <v>0</v>
      </c>
      <c r="O70" s="207"/>
      <c r="P70" s="212"/>
      <c r="Q70" s="212"/>
      <c r="R70" s="212"/>
      <c r="S70" s="260">
        <v>17300</v>
      </c>
      <c r="T70" s="212"/>
      <c r="U70" s="212"/>
      <c r="V70" s="212"/>
    </row>
    <row r="71" spans="1:22" ht="18.75">
      <c r="A71" s="206">
        <v>8</v>
      </c>
      <c r="B71" s="218" t="s">
        <v>251</v>
      </c>
      <c r="C71" s="255"/>
      <c r="D71" s="212"/>
      <c r="E71" s="212"/>
      <c r="F71" s="274"/>
      <c r="G71" s="220"/>
      <c r="H71" s="212"/>
      <c r="I71" s="275"/>
      <c r="J71" s="220"/>
      <c r="K71" s="207">
        <f t="shared" si="0"/>
        <v>0</v>
      </c>
      <c r="L71" s="207"/>
      <c r="M71" s="207">
        <f t="shared" si="1"/>
        <v>0</v>
      </c>
      <c r="N71" s="207">
        <f t="shared" si="1"/>
        <v>0</v>
      </c>
      <c r="O71" s="207"/>
      <c r="P71" s="212"/>
      <c r="Q71" s="212"/>
      <c r="R71" s="212"/>
      <c r="S71" s="260">
        <v>19200</v>
      </c>
      <c r="T71" s="212"/>
      <c r="U71" s="212"/>
      <c r="V71" s="212"/>
    </row>
    <row r="72" spans="1:22" ht="18.75">
      <c r="A72" s="206">
        <v>9</v>
      </c>
      <c r="B72" s="218" t="s">
        <v>247</v>
      </c>
      <c r="C72" s="255"/>
      <c r="D72" s="212"/>
      <c r="E72" s="212"/>
      <c r="F72" s="274"/>
      <c r="G72" s="220"/>
      <c r="H72" s="212"/>
      <c r="I72" s="275"/>
      <c r="J72" s="220"/>
      <c r="K72" s="207">
        <f t="shared" si="0"/>
        <v>0</v>
      </c>
      <c r="L72" s="207"/>
      <c r="M72" s="207">
        <f t="shared" si="1"/>
        <v>0</v>
      </c>
      <c r="N72" s="207">
        <f t="shared" si="1"/>
        <v>0</v>
      </c>
      <c r="O72" s="207"/>
      <c r="P72" s="212"/>
      <c r="Q72" s="212"/>
      <c r="R72" s="212"/>
      <c r="S72" s="260">
        <v>15900</v>
      </c>
      <c r="T72" s="212"/>
      <c r="U72" s="212"/>
      <c r="V72" s="212"/>
    </row>
    <row r="73" spans="1:22" ht="18.75">
      <c r="A73" s="206">
        <v>10</v>
      </c>
      <c r="B73" s="218" t="s">
        <v>370</v>
      </c>
      <c r="C73" s="255"/>
      <c r="D73" s="212"/>
      <c r="E73" s="212"/>
      <c r="F73" s="274"/>
      <c r="G73" s="220"/>
      <c r="H73" s="212"/>
      <c r="I73" s="275"/>
      <c r="J73" s="220"/>
      <c r="K73" s="207">
        <f t="shared" ref="K73:K136" si="2">G73-O73</f>
        <v>0</v>
      </c>
      <c r="L73" s="207"/>
      <c r="M73" s="207">
        <f t="shared" ref="M73:N136" si="3">I73-Q73</f>
        <v>0</v>
      </c>
      <c r="N73" s="207">
        <f t="shared" si="3"/>
        <v>0</v>
      </c>
      <c r="O73" s="207"/>
      <c r="P73" s="212"/>
      <c r="Q73" s="212"/>
      <c r="R73" s="212"/>
      <c r="S73" s="260">
        <v>20800</v>
      </c>
      <c r="T73" s="212"/>
      <c r="U73" s="212"/>
      <c r="V73" s="212"/>
    </row>
    <row r="74" spans="1:22" ht="31.5">
      <c r="A74" s="201" t="s">
        <v>470</v>
      </c>
      <c r="B74" s="202" t="s">
        <v>471</v>
      </c>
      <c r="C74" s="255"/>
      <c r="D74" s="212"/>
      <c r="E74" s="212"/>
      <c r="F74" s="274"/>
      <c r="G74" s="220">
        <v>3565938</v>
      </c>
      <c r="H74" s="212"/>
      <c r="I74" s="275">
        <v>593000</v>
      </c>
      <c r="J74" s="220">
        <v>2794970</v>
      </c>
      <c r="K74" s="207">
        <f t="shared" si="2"/>
        <v>2744886</v>
      </c>
      <c r="L74" s="207"/>
      <c r="M74" s="207">
        <f t="shared" si="3"/>
        <v>593000</v>
      </c>
      <c r="N74" s="207">
        <f t="shared" si="3"/>
        <v>2794970</v>
      </c>
      <c r="O74" s="207">
        <v>821052</v>
      </c>
      <c r="P74" s="212"/>
      <c r="Q74" s="212"/>
      <c r="R74" s="212"/>
      <c r="S74" s="280">
        <v>751302</v>
      </c>
      <c r="T74" s="212"/>
      <c r="U74" s="212"/>
      <c r="V74" s="212"/>
    </row>
    <row r="75" spans="1:22" ht="18.75">
      <c r="A75" s="209">
        <v>-1</v>
      </c>
      <c r="B75" s="267" t="s">
        <v>373</v>
      </c>
      <c r="C75" s="268"/>
      <c r="D75" s="212"/>
      <c r="E75" s="212"/>
      <c r="F75" s="274"/>
      <c r="G75" s="220"/>
      <c r="H75" s="212"/>
      <c r="I75" s="275"/>
      <c r="J75" s="220"/>
      <c r="K75" s="207">
        <f t="shared" si="2"/>
        <v>0</v>
      </c>
      <c r="L75" s="207"/>
      <c r="M75" s="207">
        <f t="shared" si="3"/>
        <v>0</v>
      </c>
      <c r="N75" s="207">
        <f t="shared" si="3"/>
        <v>0</v>
      </c>
      <c r="O75" s="207">
        <v>0</v>
      </c>
      <c r="P75" s="212"/>
      <c r="Q75" s="212"/>
      <c r="R75" s="212"/>
      <c r="S75" s="260"/>
      <c r="T75" s="212"/>
      <c r="U75" s="212"/>
      <c r="V75" s="212"/>
    </row>
    <row r="76" spans="1:22" ht="31.5">
      <c r="A76" s="206">
        <v>1</v>
      </c>
      <c r="B76" s="213" t="s">
        <v>472</v>
      </c>
      <c r="C76" s="281" t="s">
        <v>277</v>
      </c>
      <c r="D76" s="212"/>
      <c r="E76" s="212"/>
      <c r="F76" s="274" t="s">
        <v>473</v>
      </c>
      <c r="G76" s="220">
        <v>40000</v>
      </c>
      <c r="H76" s="212"/>
      <c r="I76" s="275"/>
      <c r="J76" s="220">
        <v>40000</v>
      </c>
      <c r="K76" s="207">
        <f t="shared" si="2"/>
        <v>39700</v>
      </c>
      <c r="L76" s="207"/>
      <c r="M76" s="207">
        <f t="shared" si="3"/>
        <v>0</v>
      </c>
      <c r="N76" s="207">
        <f t="shared" si="3"/>
        <v>40000</v>
      </c>
      <c r="O76" s="207">
        <v>300</v>
      </c>
      <c r="P76" s="212"/>
      <c r="Q76" s="212"/>
      <c r="R76" s="212"/>
      <c r="S76" s="260">
        <v>30000</v>
      </c>
      <c r="T76" s="212"/>
      <c r="U76" s="212"/>
      <c r="V76" s="212"/>
    </row>
    <row r="77" spans="1:22" ht="31.5">
      <c r="A77" s="206">
        <v>2</v>
      </c>
      <c r="B77" s="213" t="s">
        <v>474</v>
      </c>
      <c r="C77" s="281" t="s">
        <v>318</v>
      </c>
      <c r="D77" s="212"/>
      <c r="E77" s="212"/>
      <c r="F77" s="274" t="s">
        <v>475</v>
      </c>
      <c r="G77" s="220">
        <v>250000</v>
      </c>
      <c r="H77" s="212"/>
      <c r="I77" s="275">
        <v>150000</v>
      </c>
      <c r="J77" s="220">
        <v>100000</v>
      </c>
      <c r="K77" s="207">
        <f t="shared" si="2"/>
        <v>98000</v>
      </c>
      <c r="L77" s="207"/>
      <c r="M77" s="207">
        <f t="shared" si="3"/>
        <v>150000</v>
      </c>
      <c r="N77" s="207">
        <f t="shared" si="3"/>
        <v>100000</v>
      </c>
      <c r="O77" s="207">
        <v>152000</v>
      </c>
      <c r="P77" s="212"/>
      <c r="Q77" s="212"/>
      <c r="R77" s="212"/>
      <c r="S77" s="260">
        <v>20000</v>
      </c>
      <c r="T77" s="212"/>
      <c r="U77" s="212"/>
      <c r="V77" s="212"/>
    </row>
    <row r="78" spans="1:22" ht="31.5">
      <c r="A78" s="206">
        <v>3</v>
      </c>
      <c r="B78" s="213" t="s">
        <v>365</v>
      </c>
      <c r="C78" s="281" t="s">
        <v>278</v>
      </c>
      <c r="D78" s="212"/>
      <c r="E78" s="212"/>
      <c r="F78" s="274" t="s">
        <v>476</v>
      </c>
      <c r="G78" s="220">
        <v>305000</v>
      </c>
      <c r="H78" s="212"/>
      <c r="I78" s="275"/>
      <c r="J78" s="220">
        <v>295000</v>
      </c>
      <c r="K78" s="207">
        <f t="shared" si="2"/>
        <v>293000</v>
      </c>
      <c r="L78" s="207"/>
      <c r="M78" s="207">
        <f t="shared" si="3"/>
        <v>0</v>
      </c>
      <c r="N78" s="207">
        <f t="shared" si="3"/>
        <v>295000</v>
      </c>
      <c r="O78" s="207">
        <v>12000</v>
      </c>
      <c r="P78" s="212"/>
      <c r="Q78" s="212"/>
      <c r="R78" s="212"/>
      <c r="S78" s="260">
        <v>40000</v>
      </c>
      <c r="T78" s="212"/>
      <c r="U78" s="212"/>
      <c r="V78" s="212"/>
    </row>
    <row r="79" spans="1:22" ht="31.5">
      <c r="A79" s="206">
        <v>4</v>
      </c>
      <c r="B79" s="213" t="s">
        <v>477</v>
      </c>
      <c r="C79" s="281" t="s">
        <v>276</v>
      </c>
      <c r="D79" s="212"/>
      <c r="E79" s="212"/>
      <c r="F79" s="274" t="s">
        <v>478</v>
      </c>
      <c r="G79" s="220">
        <v>250000</v>
      </c>
      <c r="H79" s="212"/>
      <c r="I79" s="275">
        <v>200000</v>
      </c>
      <c r="J79" s="220">
        <v>50000</v>
      </c>
      <c r="K79" s="207">
        <f t="shared" si="2"/>
        <v>48000</v>
      </c>
      <c r="L79" s="207"/>
      <c r="M79" s="207">
        <f t="shared" si="3"/>
        <v>200000</v>
      </c>
      <c r="N79" s="207">
        <f t="shared" si="3"/>
        <v>50000</v>
      </c>
      <c r="O79" s="207">
        <v>202000</v>
      </c>
      <c r="P79" s="212"/>
      <c r="Q79" s="212"/>
      <c r="R79" s="212"/>
      <c r="S79" s="260">
        <v>15000</v>
      </c>
      <c r="T79" s="212"/>
      <c r="U79" s="212"/>
      <c r="V79" s="212"/>
    </row>
    <row r="80" spans="1:22" ht="47.25">
      <c r="A80" s="206">
        <v>5</v>
      </c>
      <c r="B80" s="213" t="s">
        <v>479</v>
      </c>
      <c r="C80" s="281" t="s">
        <v>280</v>
      </c>
      <c r="D80" s="212"/>
      <c r="E80" s="212"/>
      <c r="F80" s="274" t="s">
        <v>480</v>
      </c>
      <c r="G80" s="220">
        <v>115000</v>
      </c>
      <c r="H80" s="212"/>
      <c r="I80" s="275"/>
      <c r="J80" s="220">
        <v>115000</v>
      </c>
      <c r="K80" s="207">
        <f t="shared" si="2"/>
        <v>114200</v>
      </c>
      <c r="L80" s="207"/>
      <c r="M80" s="207">
        <f t="shared" si="3"/>
        <v>0</v>
      </c>
      <c r="N80" s="207">
        <f t="shared" si="3"/>
        <v>115000</v>
      </c>
      <c r="O80" s="207">
        <v>800</v>
      </c>
      <c r="P80" s="212"/>
      <c r="Q80" s="212"/>
      <c r="R80" s="212"/>
      <c r="S80" s="260">
        <v>20000</v>
      </c>
      <c r="T80" s="212"/>
      <c r="U80" s="212"/>
      <c r="V80" s="212"/>
    </row>
    <row r="81" spans="1:22" ht="31.5">
      <c r="A81" s="206">
        <v>6</v>
      </c>
      <c r="B81" s="213" t="s">
        <v>481</v>
      </c>
      <c r="C81" s="281" t="s">
        <v>430</v>
      </c>
      <c r="D81" s="212"/>
      <c r="E81" s="212"/>
      <c r="F81" s="274" t="s">
        <v>482</v>
      </c>
      <c r="G81" s="220">
        <v>270000</v>
      </c>
      <c r="H81" s="212"/>
      <c r="I81" s="275">
        <v>243000</v>
      </c>
      <c r="J81" s="220">
        <v>27000</v>
      </c>
      <c r="K81" s="207">
        <f t="shared" si="2"/>
        <v>25000</v>
      </c>
      <c r="L81" s="207"/>
      <c r="M81" s="207">
        <f t="shared" si="3"/>
        <v>243000</v>
      </c>
      <c r="N81" s="207">
        <f t="shared" si="3"/>
        <v>27000</v>
      </c>
      <c r="O81" s="207">
        <v>245000</v>
      </c>
      <c r="P81" s="212"/>
      <c r="Q81" s="212"/>
      <c r="R81" s="212"/>
      <c r="S81" s="260">
        <v>5000</v>
      </c>
      <c r="T81" s="212"/>
      <c r="U81" s="212"/>
      <c r="V81" s="212"/>
    </row>
    <row r="82" spans="1:22" ht="31.5">
      <c r="A82" s="206">
        <v>7</v>
      </c>
      <c r="B82" s="213" t="s">
        <v>483</v>
      </c>
      <c r="C82" s="281" t="s">
        <v>273</v>
      </c>
      <c r="D82" s="212"/>
      <c r="E82" s="212"/>
      <c r="F82" s="274" t="s">
        <v>484</v>
      </c>
      <c r="G82" s="220">
        <v>90000</v>
      </c>
      <c r="H82" s="212"/>
      <c r="I82" s="275"/>
      <c r="J82" s="220">
        <v>80000</v>
      </c>
      <c r="K82" s="207">
        <f t="shared" si="2"/>
        <v>79500</v>
      </c>
      <c r="L82" s="207"/>
      <c r="M82" s="207">
        <f t="shared" si="3"/>
        <v>0</v>
      </c>
      <c r="N82" s="207">
        <f t="shared" si="3"/>
        <v>80000</v>
      </c>
      <c r="O82" s="207">
        <v>10500</v>
      </c>
      <c r="P82" s="212"/>
      <c r="Q82" s="212"/>
      <c r="R82" s="212"/>
      <c r="S82" s="260">
        <v>20000</v>
      </c>
      <c r="T82" s="212"/>
      <c r="U82" s="212"/>
      <c r="V82" s="212"/>
    </row>
    <row r="83" spans="1:22" ht="31.5">
      <c r="A83" s="206">
        <v>8</v>
      </c>
      <c r="B83" s="213" t="s">
        <v>485</v>
      </c>
      <c r="C83" s="281" t="s">
        <v>275</v>
      </c>
      <c r="D83" s="212"/>
      <c r="E83" s="212"/>
      <c r="F83" s="274" t="s">
        <v>486</v>
      </c>
      <c r="G83" s="220">
        <v>94000</v>
      </c>
      <c r="H83" s="212"/>
      <c r="I83" s="275"/>
      <c r="J83" s="220">
        <v>94000</v>
      </c>
      <c r="K83" s="207">
        <f t="shared" si="2"/>
        <v>93500</v>
      </c>
      <c r="L83" s="207"/>
      <c r="M83" s="207">
        <f t="shared" si="3"/>
        <v>0</v>
      </c>
      <c r="N83" s="207">
        <f t="shared" si="3"/>
        <v>94000</v>
      </c>
      <c r="O83" s="207">
        <v>500</v>
      </c>
      <c r="P83" s="212"/>
      <c r="Q83" s="212"/>
      <c r="R83" s="212"/>
      <c r="S83" s="260">
        <v>30000</v>
      </c>
      <c r="T83" s="212"/>
      <c r="U83" s="212"/>
      <c r="V83" s="212"/>
    </row>
    <row r="84" spans="1:22" ht="31.5">
      <c r="A84" s="206">
        <v>9</v>
      </c>
      <c r="B84" s="213" t="s">
        <v>487</v>
      </c>
      <c r="C84" s="281" t="s">
        <v>274</v>
      </c>
      <c r="D84" s="212"/>
      <c r="E84" s="212"/>
      <c r="F84" s="274" t="s">
        <v>488</v>
      </c>
      <c r="G84" s="220">
        <v>81000</v>
      </c>
      <c r="H84" s="212"/>
      <c r="I84" s="275"/>
      <c r="J84" s="220">
        <v>70000</v>
      </c>
      <c r="K84" s="207">
        <f t="shared" si="2"/>
        <v>69500</v>
      </c>
      <c r="L84" s="207"/>
      <c r="M84" s="207">
        <f t="shared" si="3"/>
        <v>0</v>
      </c>
      <c r="N84" s="207">
        <f t="shared" si="3"/>
        <v>70000</v>
      </c>
      <c r="O84" s="207">
        <v>11500</v>
      </c>
      <c r="P84" s="212"/>
      <c r="Q84" s="212"/>
      <c r="R84" s="212"/>
      <c r="S84" s="260">
        <v>20000</v>
      </c>
      <c r="T84" s="212"/>
      <c r="U84" s="212"/>
      <c r="V84" s="212"/>
    </row>
    <row r="85" spans="1:22" ht="31.5">
      <c r="A85" s="206">
        <v>10</v>
      </c>
      <c r="B85" s="213" t="s">
        <v>489</v>
      </c>
      <c r="C85" s="281" t="s">
        <v>318</v>
      </c>
      <c r="D85" s="212"/>
      <c r="E85" s="212"/>
      <c r="F85" s="274" t="s">
        <v>490</v>
      </c>
      <c r="G85" s="220">
        <v>17998</v>
      </c>
      <c r="H85" s="212"/>
      <c r="I85" s="275">
        <v>0</v>
      </c>
      <c r="J85" s="220">
        <v>17998</v>
      </c>
      <c r="K85" s="207">
        <f t="shared" si="2"/>
        <v>17998</v>
      </c>
      <c r="L85" s="207"/>
      <c r="M85" s="207">
        <f t="shared" si="3"/>
        <v>0</v>
      </c>
      <c r="N85" s="207">
        <f t="shared" si="3"/>
        <v>17998</v>
      </c>
      <c r="O85" s="207">
        <v>0</v>
      </c>
      <c r="P85" s="212"/>
      <c r="Q85" s="212"/>
      <c r="R85" s="212"/>
      <c r="S85" s="260">
        <v>10998</v>
      </c>
      <c r="T85" s="212"/>
      <c r="U85" s="212"/>
      <c r="V85" s="212"/>
    </row>
    <row r="86" spans="1:22" ht="47.25">
      <c r="A86" s="206">
        <v>11</v>
      </c>
      <c r="B86" s="213" t="s">
        <v>491</v>
      </c>
      <c r="C86" s="281" t="s">
        <v>318</v>
      </c>
      <c r="D86" s="212"/>
      <c r="E86" s="212"/>
      <c r="F86" s="274" t="s">
        <v>492</v>
      </c>
      <c r="G86" s="220">
        <v>499817</v>
      </c>
      <c r="H86" s="212"/>
      <c r="I86" s="275"/>
      <c r="J86" s="220">
        <v>379817</v>
      </c>
      <c r="K86" s="207">
        <f t="shared" si="2"/>
        <v>369817</v>
      </c>
      <c r="L86" s="207"/>
      <c r="M86" s="207">
        <f t="shared" si="3"/>
        <v>0</v>
      </c>
      <c r="N86" s="207">
        <f t="shared" si="3"/>
        <v>379817</v>
      </c>
      <c r="O86" s="207">
        <v>130000</v>
      </c>
      <c r="P86" s="212"/>
      <c r="Q86" s="212"/>
      <c r="R86" s="212"/>
      <c r="S86" s="260">
        <v>41656</v>
      </c>
      <c r="T86" s="212"/>
      <c r="U86" s="212"/>
      <c r="V86" s="212"/>
    </row>
    <row r="87" spans="1:22" ht="63">
      <c r="A87" s="206">
        <v>12</v>
      </c>
      <c r="B87" s="213" t="s">
        <v>493</v>
      </c>
      <c r="C87" s="281"/>
      <c r="D87" s="212"/>
      <c r="E87" s="212"/>
      <c r="F87" s="274" t="s">
        <v>494</v>
      </c>
      <c r="G87" s="220">
        <v>300000</v>
      </c>
      <c r="H87" s="212"/>
      <c r="I87" s="275"/>
      <c r="J87" s="220">
        <v>300000</v>
      </c>
      <c r="K87" s="207">
        <f t="shared" si="2"/>
        <v>295000</v>
      </c>
      <c r="L87" s="207"/>
      <c r="M87" s="207">
        <f t="shared" si="3"/>
        <v>0</v>
      </c>
      <c r="N87" s="207">
        <f t="shared" si="3"/>
        <v>300000</v>
      </c>
      <c r="O87" s="207">
        <v>5000</v>
      </c>
      <c r="P87" s="212"/>
      <c r="Q87" s="212"/>
      <c r="R87" s="212"/>
      <c r="S87" s="260">
        <v>50000</v>
      </c>
      <c r="T87" s="212"/>
      <c r="U87" s="212"/>
      <c r="V87" s="212"/>
    </row>
    <row r="88" spans="1:22" ht="63">
      <c r="A88" s="206">
        <v>13</v>
      </c>
      <c r="B88" s="213" t="s">
        <v>362</v>
      </c>
      <c r="C88" s="281" t="s">
        <v>318</v>
      </c>
      <c r="D88" s="212"/>
      <c r="E88" s="212"/>
      <c r="F88" s="274" t="s">
        <v>495</v>
      </c>
      <c r="G88" s="220">
        <v>600000</v>
      </c>
      <c r="H88" s="212"/>
      <c r="I88" s="275"/>
      <c r="J88" s="220">
        <v>600000</v>
      </c>
      <c r="K88" s="207">
        <f t="shared" si="2"/>
        <v>590000</v>
      </c>
      <c r="L88" s="207"/>
      <c r="M88" s="207">
        <f t="shared" si="3"/>
        <v>0</v>
      </c>
      <c r="N88" s="207">
        <f t="shared" si="3"/>
        <v>600000</v>
      </c>
      <c r="O88" s="207">
        <v>10000</v>
      </c>
      <c r="P88" s="212"/>
      <c r="Q88" s="212"/>
      <c r="R88" s="212"/>
      <c r="S88" s="260">
        <v>200000</v>
      </c>
      <c r="T88" s="212"/>
      <c r="U88" s="212"/>
      <c r="V88" s="212"/>
    </row>
    <row r="89" spans="1:22" ht="18.75">
      <c r="A89" s="209">
        <v>-3</v>
      </c>
      <c r="B89" s="267" t="s">
        <v>496</v>
      </c>
      <c r="C89" s="281"/>
      <c r="D89" s="212"/>
      <c r="E89" s="212"/>
      <c r="F89" s="274"/>
      <c r="G89" s="220"/>
      <c r="H89" s="212"/>
      <c r="I89" s="275"/>
      <c r="J89" s="220"/>
      <c r="K89" s="207">
        <f t="shared" si="2"/>
        <v>0</v>
      </c>
      <c r="L89" s="207"/>
      <c r="M89" s="207">
        <f t="shared" si="3"/>
        <v>0</v>
      </c>
      <c r="N89" s="207">
        <f t="shared" si="3"/>
        <v>0</v>
      </c>
      <c r="O89" s="207">
        <v>0</v>
      </c>
      <c r="P89" s="212"/>
      <c r="Q89" s="212"/>
      <c r="R89" s="212"/>
      <c r="S89" s="260"/>
      <c r="T89" s="212"/>
      <c r="U89" s="212"/>
      <c r="V89" s="212"/>
    </row>
    <row r="90" spans="1:22" ht="31.5">
      <c r="A90" s="206">
        <v>1</v>
      </c>
      <c r="B90" s="213" t="s">
        <v>366</v>
      </c>
      <c r="C90" s="281" t="s">
        <v>317</v>
      </c>
      <c r="D90" s="212"/>
      <c r="E90" s="212"/>
      <c r="F90" s="274" t="s">
        <v>497</v>
      </c>
      <c r="G90" s="220">
        <v>25000</v>
      </c>
      <c r="H90" s="212"/>
      <c r="I90" s="275"/>
      <c r="J90" s="220">
        <v>25000</v>
      </c>
      <c r="K90" s="207">
        <f t="shared" si="2"/>
        <v>24800</v>
      </c>
      <c r="L90" s="207"/>
      <c r="M90" s="207">
        <f t="shared" si="3"/>
        <v>0</v>
      </c>
      <c r="N90" s="207">
        <f t="shared" si="3"/>
        <v>25000</v>
      </c>
      <c r="O90" s="207">
        <v>200</v>
      </c>
      <c r="P90" s="212"/>
      <c r="Q90" s="212"/>
      <c r="R90" s="212"/>
      <c r="S90" s="260">
        <v>19800</v>
      </c>
      <c r="T90" s="212"/>
      <c r="U90" s="212"/>
      <c r="V90" s="212"/>
    </row>
    <row r="91" spans="1:22" ht="18.75">
      <c r="A91" s="209">
        <v>-4</v>
      </c>
      <c r="B91" s="267" t="s">
        <v>374</v>
      </c>
      <c r="C91" s="268"/>
      <c r="D91" s="212"/>
      <c r="E91" s="212"/>
      <c r="F91" s="274"/>
      <c r="G91" s="220"/>
      <c r="H91" s="212"/>
      <c r="I91" s="275"/>
      <c r="J91" s="220"/>
      <c r="K91" s="207">
        <f t="shared" si="2"/>
        <v>0</v>
      </c>
      <c r="L91" s="207"/>
      <c r="M91" s="207">
        <f t="shared" si="3"/>
        <v>0</v>
      </c>
      <c r="N91" s="207">
        <f t="shared" si="3"/>
        <v>0</v>
      </c>
      <c r="O91" s="207">
        <v>0</v>
      </c>
      <c r="P91" s="212"/>
      <c r="Q91" s="212"/>
      <c r="R91" s="212"/>
      <c r="S91" s="260"/>
      <c r="T91" s="212"/>
      <c r="U91" s="212"/>
      <c r="V91" s="212"/>
    </row>
    <row r="92" spans="1:22" ht="47.25">
      <c r="A92" s="206">
        <v>1</v>
      </c>
      <c r="B92" s="213" t="s">
        <v>498</v>
      </c>
      <c r="C92" s="281" t="s">
        <v>317</v>
      </c>
      <c r="D92" s="212"/>
      <c r="E92" s="212"/>
      <c r="F92" s="274" t="s">
        <v>499</v>
      </c>
      <c r="G92" s="220">
        <v>100000</v>
      </c>
      <c r="H92" s="212"/>
      <c r="I92" s="275"/>
      <c r="J92" s="220">
        <v>100000</v>
      </c>
      <c r="K92" s="207">
        <f t="shared" si="2"/>
        <v>99200</v>
      </c>
      <c r="L92" s="207"/>
      <c r="M92" s="207">
        <f t="shared" si="3"/>
        <v>0</v>
      </c>
      <c r="N92" s="207">
        <f t="shared" si="3"/>
        <v>100000</v>
      </c>
      <c r="O92" s="207">
        <v>800</v>
      </c>
      <c r="P92" s="212"/>
      <c r="Q92" s="212"/>
      <c r="R92" s="212"/>
      <c r="S92" s="260">
        <v>35000</v>
      </c>
      <c r="T92" s="212"/>
      <c r="U92" s="212"/>
      <c r="V92" s="212"/>
    </row>
    <row r="93" spans="1:22" ht="18.75">
      <c r="A93" s="209">
        <v>-5</v>
      </c>
      <c r="B93" s="267" t="s">
        <v>500</v>
      </c>
      <c r="C93" s="268"/>
      <c r="D93" s="212"/>
      <c r="E93" s="212"/>
      <c r="F93" s="274"/>
      <c r="G93" s="220"/>
      <c r="H93" s="212"/>
      <c r="I93" s="275"/>
      <c r="J93" s="220"/>
      <c r="K93" s="207">
        <f t="shared" si="2"/>
        <v>0</v>
      </c>
      <c r="L93" s="207"/>
      <c r="M93" s="207">
        <f t="shared" si="3"/>
        <v>0</v>
      </c>
      <c r="N93" s="207">
        <f t="shared" si="3"/>
        <v>0</v>
      </c>
      <c r="O93" s="207">
        <v>0</v>
      </c>
      <c r="P93" s="212"/>
      <c r="Q93" s="212"/>
      <c r="R93" s="212"/>
      <c r="S93" s="260"/>
      <c r="T93" s="212"/>
      <c r="U93" s="212"/>
      <c r="V93" s="212"/>
    </row>
    <row r="94" spans="1:22" ht="31.5">
      <c r="A94" s="206">
        <v>1</v>
      </c>
      <c r="B94" s="213" t="s">
        <v>501</v>
      </c>
      <c r="C94" s="281" t="s">
        <v>275</v>
      </c>
      <c r="D94" s="212"/>
      <c r="E94" s="212"/>
      <c r="F94" s="274" t="s">
        <v>502</v>
      </c>
      <c r="G94" s="220">
        <v>75000</v>
      </c>
      <c r="H94" s="212"/>
      <c r="I94" s="275"/>
      <c r="J94" s="220">
        <v>75000</v>
      </c>
      <c r="K94" s="207">
        <f t="shared" si="2"/>
        <v>74500</v>
      </c>
      <c r="L94" s="207"/>
      <c r="M94" s="207">
        <f t="shared" si="3"/>
        <v>0</v>
      </c>
      <c r="N94" s="207">
        <f t="shared" si="3"/>
        <v>75000</v>
      </c>
      <c r="O94" s="207">
        <v>500</v>
      </c>
      <c r="P94" s="212"/>
      <c r="Q94" s="212"/>
      <c r="R94" s="212"/>
      <c r="S94" s="260">
        <v>30000</v>
      </c>
      <c r="T94" s="212"/>
      <c r="U94" s="212"/>
      <c r="V94" s="212"/>
    </row>
    <row r="95" spans="1:22" ht="47.25">
      <c r="A95" s="206">
        <v>2</v>
      </c>
      <c r="B95" s="213" t="s">
        <v>503</v>
      </c>
      <c r="C95" s="281" t="s">
        <v>318</v>
      </c>
      <c r="D95" s="212"/>
      <c r="E95" s="212"/>
      <c r="F95" s="274" t="s">
        <v>363</v>
      </c>
      <c r="G95" s="220">
        <v>33000</v>
      </c>
      <c r="H95" s="212"/>
      <c r="I95" s="275"/>
      <c r="J95" s="220">
        <v>33000</v>
      </c>
      <c r="K95" s="207">
        <f t="shared" si="2"/>
        <v>25216</v>
      </c>
      <c r="L95" s="207"/>
      <c r="M95" s="207">
        <f t="shared" si="3"/>
        <v>0</v>
      </c>
      <c r="N95" s="207">
        <f t="shared" si="3"/>
        <v>33000</v>
      </c>
      <c r="O95" s="207">
        <v>7784</v>
      </c>
      <c r="P95" s="212"/>
      <c r="Q95" s="212"/>
      <c r="R95" s="212"/>
      <c r="S95" s="260">
        <v>12216</v>
      </c>
      <c r="T95" s="212"/>
      <c r="U95" s="212"/>
      <c r="V95" s="212"/>
    </row>
    <row r="96" spans="1:22" ht="18.75">
      <c r="A96" s="209">
        <v>-6</v>
      </c>
      <c r="B96" s="267" t="s">
        <v>504</v>
      </c>
      <c r="C96" s="268"/>
      <c r="D96" s="212"/>
      <c r="E96" s="212"/>
      <c r="F96" s="274"/>
      <c r="G96" s="220"/>
      <c r="H96" s="212"/>
      <c r="I96" s="275"/>
      <c r="J96" s="220"/>
      <c r="K96" s="207">
        <f t="shared" si="2"/>
        <v>0</v>
      </c>
      <c r="L96" s="207"/>
      <c r="M96" s="207">
        <f t="shared" si="3"/>
        <v>0</v>
      </c>
      <c r="N96" s="207">
        <f t="shared" si="3"/>
        <v>0</v>
      </c>
      <c r="O96" s="207">
        <v>0</v>
      </c>
      <c r="P96" s="212"/>
      <c r="Q96" s="212"/>
      <c r="R96" s="212"/>
      <c r="S96" s="260"/>
      <c r="T96" s="212"/>
      <c r="U96" s="212"/>
      <c r="V96" s="212"/>
    </row>
    <row r="97" spans="1:22" ht="31.5">
      <c r="A97" s="206">
        <v>1</v>
      </c>
      <c r="B97" s="213" t="s">
        <v>505</v>
      </c>
      <c r="C97" s="281" t="s">
        <v>318</v>
      </c>
      <c r="D97" s="212"/>
      <c r="E97" s="212"/>
      <c r="F97" s="274" t="s">
        <v>506</v>
      </c>
      <c r="G97" s="220">
        <v>19800</v>
      </c>
      <c r="H97" s="212"/>
      <c r="I97" s="275"/>
      <c r="J97" s="220">
        <v>19800</v>
      </c>
      <c r="K97" s="207">
        <f t="shared" si="2"/>
        <v>19600</v>
      </c>
      <c r="L97" s="207"/>
      <c r="M97" s="207">
        <f t="shared" si="3"/>
        <v>0</v>
      </c>
      <c r="N97" s="207">
        <f t="shared" si="3"/>
        <v>19800</v>
      </c>
      <c r="O97" s="207">
        <v>200</v>
      </c>
      <c r="P97" s="212"/>
      <c r="Q97" s="212"/>
      <c r="R97" s="212"/>
      <c r="S97" s="260">
        <v>7000</v>
      </c>
      <c r="T97" s="212"/>
      <c r="U97" s="212"/>
      <c r="V97" s="212"/>
    </row>
    <row r="98" spans="1:22" ht="18.75">
      <c r="A98" s="209">
        <v>-7</v>
      </c>
      <c r="B98" s="267" t="s">
        <v>507</v>
      </c>
      <c r="C98" s="268"/>
      <c r="D98" s="212"/>
      <c r="E98" s="212"/>
      <c r="F98" s="274"/>
      <c r="G98" s="220"/>
      <c r="H98" s="212"/>
      <c r="I98" s="275"/>
      <c r="J98" s="220"/>
      <c r="K98" s="207">
        <f t="shared" si="2"/>
        <v>0</v>
      </c>
      <c r="L98" s="207"/>
      <c r="M98" s="207">
        <f t="shared" si="3"/>
        <v>0</v>
      </c>
      <c r="N98" s="207">
        <f t="shared" si="3"/>
        <v>0</v>
      </c>
      <c r="O98" s="207">
        <v>0</v>
      </c>
      <c r="P98" s="212"/>
      <c r="Q98" s="212"/>
      <c r="R98" s="212"/>
      <c r="S98" s="260"/>
      <c r="T98" s="212"/>
      <c r="U98" s="212"/>
      <c r="V98" s="212"/>
    </row>
    <row r="99" spans="1:22" ht="31.5">
      <c r="A99" s="206">
        <v>1</v>
      </c>
      <c r="B99" s="213" t="s">
        <v>367</v>
      </c>
      <c r="C99" s="281" t="s">
        <v>318</v>
      </c>
      <c r="D99" s="212"/>
      <c r="E99" s="212"/>
      <c r="F99" s="274" t="s">
        <v>508</v>
      </c>
      <c r="G99" s="220">
        <v>14950</v>
      </c>
      <c r="H99" s="212"/>
      <c r="I99" s="275"/>
      <c r="J99" s="220">
        <v>14950</v>
      </c>
      <c r="K99" s="207">
        <f t="shared" si="2"/>
        <v>14850</v>
      </c>
      <c r="L99" s="207"/>
      <c r="M99" s="207">
        <f t="shared" si="3"/>
        <v>0</v>
      </c>
      <c r="N99" s="207">
        <f t="shared" si="3"/>
        <v>14950</v>
      </c>
      <c r="O99" s="207">
        <v>100</v>
      </c>
      <c r="P99" s="212"/>
      <c r="Q99" s="212"/>
      <c r="R99" s="212"/>
      <c r="S99" s="260">
        <v>9850</v>
      </c>
      <c r="T99" s="212"/>
      <c r="U99" s="212"/>
      <c r="V99" s="212"/>
    </row>
    <row r="100" spans="1:22" ht="47.25">
      <c r="A100" s="206">
        <v>2</v>
      </c>
      <c r="B100" s="213" t="s">
        <v>509</v>
      </c>
      <c r="C100" s="281" t="s">
        <v>430</v>
      </c>
      <c r="D100" s="212"/>
      <c r="E100" s="212"/>
      <c r="F100" s="274" t="s">
        <v>510</v>
      </c>
      <c r="G100" s="220">
        <v>14000</v>
      </c>
      <c r="H100" s="212"/>
      <c r="I100" s="275"/>
      <c r="J100" s="220">
        <v>14000</v>
      </c>
      <c r="K100" s="207">
        <f t="shared" si="2"/>
        <v>12000</v>
      </c>
      <c r="L100" s="207"/>
      <c r="M100" s="207">
        <f t="shared" si="3"/>
        <v>0</v>
      </c>
      <c r="N100" s="207">
        <f t="shared" si="3"/>
        <v>14000</v>
      </c>
      <c r="O100" s="207">
        <v>2000</v>
      </c>
      <c r="P100" s="212"/>
      <c r="Q100" s="212"/>
      <c r="R100" s="212"/>
      <c r="S100" s="260">
        <v>7000</v>
      </c>
      <c r="T100" s="212"/>
      <c r="U100" s="212"/>
      <c r="V100" s="212"/>
    </row>
    <row r="101" spans="1:22" ht="18.75">
      <c r="A101" s="209">
        <v>-8</v>
      </c>
      <c r="B101" s="269" t="s">
        <v>511</v>
      </c>
      <c r="C101" s="270"/>
      <c r="D101" s="212"/>
      <c r="E101" s="212"/>
      <c r="F101" s="274"/>
      <c r="G101" s="220"/>
      <c r="H101" s="212"/>
      <c r="I101" s="275"/>
      <c r="J101" s="220"/>
      <c r="K101" s="207">
        <f t="shared" si="2"/>
        <v>0</v>
      </c>
      <c r="L101" s="207"/>
      <c r="M101" s="207">
        <f t="shared" si="3"/>
        <v>0</v>
      </c>
      <c r="N101" s="207">
        <f t="shared" si="3"/>
        <v>0</v>
      </c>
      <c r="O101" s="207">
        <v>0</v>
      </c>
      <c r="P101" s="212"/>
      <c r="Q101" s="212"/>
      <c r="R101" s="212"/>
      <c r="S101" s="260"/>
      <c r="T101" s="212"/>
      <c r="U101" s="212"/>
      <c r="V101" s="212"/>
    </row>
    <row r="102" spans="1:22" ht="31.5">
      <c r="A102" s="206">
        <v>1</v>
      </c>
      <c r="B102" s="213" t="s">
        <v>512</v>
      </c>
      <c r="C102" s="281" t="s">
        <v>279</v>
      </c>
      <c r="D102" s="212"/>
      <c r="E102" s="212"/>
      <c r="F102" s="274" t="s">
        <v>513</v>
      </c>
      <c r="G102" s="220">
        <v>19500</v>
      </c>
      <c r="H102" s="212"/>
      <c r="I102" s="275"/>
      <c r="J102" s="220">
        <v>19500</v>
      </c>
      <c r="K102" s="207">
        <f t="shared" si="2"/>
        <v>19300</v>
      </c>
      <c r="L102" s="207"/>
      <c r="M102" s="207">
        <f t="shared" si="3"/>
        <v>0</v>
      </c>
      <c r="N102" s="207">
        <f t="shared" si="3"/>
        <v>19500</v>
      </c>
      <c r="O102" s="207">
        <v>200</v>
      </c>
      <c r="P102" s="212"/>
      <c r="Q102" s="212"/>
      <c r="R102" s="212"/>
      <c r="S102" s="260">
        <v>12300</v>
      </c>
      <c r="T102" s="212"/>
      <c r="U102" s="212"/>
      <c r="V102" s="212"/>
    </row>
    <row r="103" spans="1:22" ht="31.5">
      <c r="A103" s="206">
        <v>2</v>
      </c>
      <c r="B103" s="213" t="s">
        <v>514</v>
      </c>
      <c r="C103" s="281" t="s">
        <v>276</v>
      </c>
      <c r="D103" s="212"/>
      <c r="E103" s="212"/>
      <c r="F103" s="274" t="s">
        <v>515</v>
      </c>
      <c r="G103" s="220">
        <v>19800</v>
      </c>
      <c r="H103" s="212"/>
      <c r="I103" s="275"/>
      <c r="J103" s="220">
        <v>19800</v>
      </c>
      <c r="K103" s="207">
        <f t="shared" si="2"/>
        <v>19600</v>
      </c>
      <c r="L103" s="207"/>
      <c r="M103" s="207">
        <f t="shared" si="3"/>
        <v>0</v>
      </c>
      <c r="N103" s="207">
        <f t="shared" si="3"/>
        <v>19800</v>
      </c>
      <c r="O103" s="207">
        <v>200</v>
      </c>
      <c r="P103" s="212"/>
      <c r="Q103" s="212"/>
      <c r="R103" s="212"/>
      <c r="S103" s="260">
        <v>12600</v>
      </c>
      <c r="T103" s="212"/>
      <c r="U103" s="212"/>
      <c r="V103" s="212"/>
    </row>
    <row r="104" spans="1:22" ht="18.75">
      <c r="A104" s="209">
        <v>-9</v>
      </c>
      <c r="B104" s="267" t="s">
        <v>516</v>
      </c>
      <c r="C104" s="268"/>
      <c r="D104" s="212"/>
      <c r="E104" s="212"/>
      <c r="F104" s="274"/>
      <c r="G104" s="220"/>
      <c r="H104" s="212"/>
      <c r="I104" s="275"/>
      <c r="J104" s="220"/>
      <c r="K104" s="207">
        <f t="shared" si="2"/>
        <v>0</v>
      </c>
      <c r="L104" s="207"/>
      <c r="M104" s="207">
        <f t="shared" si="3"/>
        <v>0</v>
      </c>
      <c r="N104" s="207">
        <f t="shared" si="3"/>
        <v>0</v>
      </c>
      <c r="O104" s="207">
        <v>0</v>
      </c>
      <c r="P104" s="212"/>
      <c r="Q104" s="212"/>
      <c r="R104" s="212"/>
      <c r="S104" s="260"/>
      <c r="T104" s="212"/>
      <c r="U104" s="212"/>
      <c r="V104" s="212"/>
    </row>
    <row r="105" spans="1:22" ht="31.5">
      <c r="A105" s="206">
        <v>1</v>
      </c>
      <c r="B105" s="213" t="s">
        <v>517</v>
      </c>
      <c r="C105" s="281" t="s">
        <v>279</v>
      </c>
      <c r="D105" s="212"/>
      <c r="E105" s="212"/>
      <c r="F105" s="274" t="s">
        <v>518</v>
      </c>
      <c r="G105" s="220">
        <v>50000</v>
      </c>
      <c r="H105" s="212"/>
      <c r="I105" s="275"/>
      <c r="J105" s="220">
        <v>50000</v>
      </c>
      <c r="K105" s="207">
        <f t="shared" si="2"/>
        <v>49500</v>
      </c>
      <c r="L105" s="207"/>
      <c r="M105" s="207">
        <f t="shared" si="3"/>
        <v>0</v>
      </c>
      <c r="N105" s="207">
        <f t="shared" si="3"/>
        <v>50000</v>
      </c>
      <c r="O105" s="207">
        <v>500</v>
      </c>
      <c r="P105" s="212"/>
      <c r="Q105" s="212"/>
      <c r="R105" s="212"/>
      <c r="S105" s="260">
        <v>16000</v>
      </c>
      <c r="T105" s="212"/>
      <c r="U105" s="212"/>
      <c r="V105" s="212"/>
    </row>
    <row r="106" spans="1:22" ht="31.5">
      <c r="A106" s="206">
        <v>2</v>
      </c>
      <c r="B106" s="213" t="s">
        <v>519</v>
      </c>
      <c r="C106" s="281" t="s">
        <v>281</v>
      </c>
      <c r="D106" s="212"/>
      <c r="E106" s="212"/>
      <c r="F106" s="274" t="s">
        <v>520</v>
      </c>
      <c r="G106" s="220">
        <v>12500</v>
      </c>
      <c r="H106" s="212"/>
      <c r="I106" s="275"/>
      <c r="J106" s="220">
        <v>12500</v>
      </c>
      <c r="K106" s="207">
        <f t="shared" si="2"/>
        <v>12400</v>
      </c>
      <c r="L106" s="207"/>
      <c r="M106" s="207">
        <f t="shared" si="3"/>
        <v>0</v>
      </c>
      <c r="N106" s="207">
        <f t="shared" si="3"/>
        <v>12500</v>
      </c>
      <c r="O106" s="207">
        <v>100</v>
      </c>
      <c r="P106" s="212"/>
      <c r="Q106" s="212"/>
      <c r="R106" s="212"/>
      <c r="S106" s="260">
        <v>5000</v>
      </c>
      <c r="T106" s="212"/>
      <c r="U106" s="212"/>
      <c r="V106" s="212"/>
    </row>
    <row r="107" spans="1:22" ht="31.5">
      <c r="A107" s="206">
        <v>3</v>
      </c>
      <c r="B107" s="213" t="s">
        <v>521</v>
      </c>
      <c r="C107" s="281" t="s">
        <v>275</v>
      </c>
      <c r="D107" s="212"/>
      <c r="E107" s="212"/>
      <c r="F107" s="274" t="s">
        <v>522</v>
      </c>
      <c r="G107" s="220">
        <v>12500</v>
      </c>
      <c r="H107" s="212"/>
      <c r="I107" s="275"/>
      <c r="J107" s="220">
        <v>12500</v>
      </c>
      <c r="K107" s="207">
        <f t="shared" si="2"/>
        <v>12400</v>
      </c>
      <c r="L107" s="207"/>
      <c r="M107" s="207">
        <f t="shared" si="3"/>
        <v>0</v>
      </c>
      <c r="N107" s="207">
        <f t="shared" si="3"/>
        <v>12500</v>
      </c>
      <c r="O107" s="207">
        <v>100</v>
      </c>
      <c r="P107" s="212"/>
      <c r="Q107" s="212"/>
      <c r="R107" s="212"/>
      <c r="S107" s="260">
        <v>5000</v>
      </c>
      <c r="T107" s="212"/>
      <c r="U107" s="212"/>
      <c r="V107" s="212"/>
    </row>
    <row r="108" spans="1:22" ht="31.5">
      <c r="A108" s="206">
        <v>4</v>
      </c>
      <c r="B108" s="213" t="s">
        <v>523</v>
      </c>
      <c r="C108" s="281" t="s">
        <v>276</v>
      </c>
      <c r="D108" s="212"/>
      <c r="E108" s="212"/>
      <c r="F108" s="274" t="s">
        <v>524</v>
      </c>
      <c r="G108" s="220">
        <v>12500</v>
      </c>
      <c r="H108" s="212"/>
      <c r="I108" s="275"/>
      <c r="J108" s="220">
        <v>12500</v>
      </c>
      <c r="K108" s="207">
        <f t="shared" si="2"/>
        <v>12400</v>
      </c>
      <c r="L108" s="207"/>
      <c r="M108" s="207">
        <f t="shared" si="3"/>
        <v>0</v>
      </c>
      <c r="N108" s="207">
        <f t="shared" si="3"/>
        <v>12500</v>
      </c>
      <c r="O108" s="207">
        <v>100</v>
      </c>
      <c r="P108" s="212"/>
      <c r="Q108" s="212"/>
      <c r="R108" s="212"/>
      <c r="S108" s="260">
        <v>5000</v>
      </c>
      <c r="T108" s="212"/>
      <c r="U108" s="212"/>
      <c r="V108" s="212"/>
    </row>
    <row r="109" spans="1:22" ht="31.5">
      <c r="A109" s="206">
        <v>5</v>
      </c>
      <c r="B109" s="213" t="s">
        <v>525</v>
      </c>
      <c r="C109" s="281" t="s">
        <v>277</v>
      </c>
      <c r="D109" s="212"/>
      <c r="E109" s="212"/>
      <c r="F109" s="274" t="s">
        <v>526</v>
      </c>
      <c r="G109" s="220">
        <v>14950</v>
      </c>
      <c r="H109" s="212"/>
      <c r="I109" s="275"/>
      <c r="J109" s="220">
        <v>14950</v>
      </c>
      <c r="K109" s="207">
        <f t="shared" si="2"/>
        <v>14850</v>
      </c>
      <c r="L109" s="207"/>
      <c r="M109" s="207">
        <f t="shared" si="3"/>
        <v>0</v>
      </c>
      <c r="N109" s="207">
        <f t="shared" si="3"/>
        <v>14950</v>
      </c>
      <c r="O109" s="207">
        <v>100</v>
      </c>
      <c r="P109" s="212"/>
      <c r="Q109" s="212"/>
      <c r="R109" s="212"/>
      <c r="S109" s="260">
        <v>7000</v>
      </c>
      <c r="T109" s="212"/>
      <c r="U109" s="212"/>
      <c r="V109" s="212"/>
    </row>
    <row r="110" spans="1:22" ht="18.75">
      <c r="A110" s="206">
        <v>6</v>
      </c>
      <c r="B110" s="213" t="s">
        <v>527</v>
      </c>
      <c r="C110" s="281" t="s">
        <v>318</v>
      </c>
      <c r="D110" s="212"/>
      <c r="E110" s="212"/>
      <c r="F110" s="274" t="s">
        <v>528</v>
      </c>
      <c r="G110" s="220">
        <v>14950</v>
      </c>
      <c r="H110" s="212"/>
      <c r="I110" s="275"/>
      <c r="J110" s="220">
        <v>14950</v>
      </c>
      <c r="K110" s="207">
        <f t="shared" si="2"/>
        <v>14850</v>
      </c>
      <c r="L110" s="207"/>
      <c r="M110" s="207">
        <f t="shared" si="3"/>
        <v>0</v>
      </c>
      <c r="N110" s="207">
        <f t="shared" si="3"/>
        <v>14950</v>
      </c>
      <c r="O110" s="207">
        <v>100</v>
      </c>
      <c r="P110" s="212"/>
      <c r="Q110" s="212"/>
      <c r="R110" s="212"/>
      <c r="S110" s="260">
        <v>5482</v>
      </c>
      <c r="T110" s="212"/>
      <c r="U110" s="212"/>
      <c r="V110" s="212"/>
    </row>
    <row r="111" spans="1:22" ht="47.25">
      <c r="A111" s="209">
        <v>-10</v>
      </c>
      <c r="B111" s="269" t="s">
        <v>440</v>
      </c>
      <c r="C111" s="270"/>
      <c r="D111" s="212"/>
      <c r="E111" s="212"/>
      <c r="F111" s="274"/>
      <c r="G111" s="220"/>
      <c r="H111" s="212"/>
      <c r="I111" s="275"/>
      <c r="J111" s="220"/>
      <c r="K111" s="207">
        <f t="shared" si="2"/>
        <v>0</v>
      </c>
      <c r="L111" s="207"/>
      <c r="M111" s="207">
        <f t="shared" si="3"/>
        <v>0</v>
      </c>
      <c r="N111" s="207">
        <f t="shared" si="3"/>
        <v>0</v>
      </c>
      <c r="O111" s="207">
        <v>0</v>
      </c>
      <c r="P111" s="212"/>
      <c r="Q111" s="212"/>
      <c r="R111" s="212"/>
      <c r="S111" s="260"/>
      <c r="T111" s="212"/>
      <c r="U111" s="212"/>
      <c r="V111" s="212"/>
    </row>
    <row r="112" spans="1:22" ht="31.5">
      <c r="A112" s="206">
        <v>1</v>
      </c>
      <c r="B112" s="213" t="s">
        <v>529</v>
      </c>
      <c r="C112" s="281" t="s">
        <v>318</v>
      </c>
      <c r="D112" s="212"/>
      <c r="E112" s="212"/>
      <c r="F112" s="274" t="s">
        <v>530</v>
      </c>
      <c r="G112" s="220">
        <v>19900</v>
      </c>
      <c r="H112" s="212"/>
      <c r="I112" s="275"/>
      <c r="J112" s="220">
        <v>19900</v>
      </c>
      <c r="K112" s="207">
        <f t="shared" si="2"/>
        <v>19400</v>
      </c>
      <c r="L112" s="207"/>
      <c r="M112" s="207">
        <f t="shared" si="3"/>
        <v>0</v>
      </c>
      <c r="N112" s="207">
        <f t="shared" si="3"/>
        <v>19900</v>
      </c>
      <c r="O112" s="207">
        <v>500</v>
      </c>
      <c r="P112" s="212"/>
      <c r="Q112" s="212"/>
      <c r="R112" s="212"/>
      <c r="S112" s="260">
        <v>9400</v>
      </c>
      <c r="T112" s="212"/>
      <c r="U112" s="212"/>
      <c r="V112" s="212"/>
    </row>
    <row r="113" spans="1:22" ht="47.25">
      <c r="A113" s="206">
        <v>2</v>
      </c>
      <c r="B113" s="213" t="s">
        <v>531</v>
      </c>
      <c r="C113" s="281" t="s">
        <v>371</v>
      </c>
      <c r="D113" s="212"/>
      <c r="E113" s="212"/>
      <c r="F113" s="274" t="s">
        <v>532</v>
      </c>
      <c r="G113" s="220">
        <v>13452</v>
      </c>
      <c r="H113" s="212"/>
      <c r="I113" s="275"/>
      <c r="J113" s="220">
        <v>4500</v>
      </c>
      <c r="K113" s="207">
        <f t="shared" si="2"/>
        <v>4500</v>
      </c>
      <c r="L113" s="207"/>
      <c r="M113" s="207">
        <f t="shared" si="3"/>
        <v>0</v>
      </c>
      <c r="N113" s="207">
        <f t="shared" si="3"/>
        <v>4500</v>
      </c>
      <c r="O113" s="207">
        <v>8952</v>
      </c>
      <c r="P113" s="212"/>
      <c r="Q113" s="212"/>
      <c r="R113" s="212"/>
      <c r="S113" s="260">
        <v>2500</v>
      </c>
      <c r="T113" s="212"/>
      <c r="U113" s="212"/>
      <c r="V113" s="212"/>
    </row>
    <row r="114" spans="1:22" ht="47.25">
      <c r="A114" s="206">
        <v>3</v>
      </c>
      <c r="B114" s="213" t="s">
        <v>533</v>
      </c>
      <c r="C114" s="281" t="s">
        <v>273</v>
      </c>
      <c r="D114" s="212"/>
      <c r="E114" s="212"/>
      <c r="F114" s="274" t="s">
        <v>534</v>
      </c>
      <c r="G114" s="220">
        <v>22516</v>
      </c>
      <c r="H114" s="212"/>
      <c r="I114" s="275"/>
      <c r="J114" s="220">
        <v>4500</v>
      </c>
      <c r="K114" s="207">
        <f t="shared" si="2"/>
        <v>4500</v>
      </c>
      <c r="L114" s="207"/>
      <c r="M114" s="207">
        <f t="shared" si="3"/>
        <v>0</v>
      </c>
      <c r="N114" s="207">
        <f t="shared" si="3"/>
        <v>4500</v>
      </c>
      <c r="O114" s="207">
        <v>18016</v>
      </c>
      <c r="P114" s="212"/>
      <c r="Q114" s="212"/>
      <c r="R114" s="212"/>
      <c r="S114" s="260">
        <v>2500</v>
      </c>
      <c r="T114" s="212"/>
      <c r="U114" s="212"/>
      <c r="V114" s="212"/>
    </row>
    <row r="115" spans="1:22" ht="31.5">
      <c r="A115" s="206">
        <v>4</v>
      </c>
      <c r="B115" s="213" t="s">
        <v>535</v>
      </c>
      <c r="C115" s="281" t="s">
        <v>317</v>
      </c>
      <c r="D115" s="212"/>
      <c r="E115" s="212"/>
      <c r="F115" s="274"/>
      <c r="G115" s="220">
        <v>158805</v>
      </c>
      <c r="H115" s="212"/>
      <c r="I115" s="275"/>
      <c r="J115" s="220">
        <v>158805</v>
      </c>
      <c r="K115" s="207">
        <f t="shared" si="2"/>
        <v>157805</v>
      </c>
      <c r="L115" s="207"/>
      <c r="M115" s="207">
        <f t="shared" si="3"/>
        <v>0</v>
      </c>
      <c r="N115" s="207">
        <f t="shared" si="3"/>
        <v>158805</v>
      </c>
      <c r="O115" s="207">
        <v>1000</v>
      </c>
      <c r="P115" s="212"/>
      <c r="Q115" s="212"/>
      <c r="R115" s="212"/>
      <c r="S115" s="260">
        <v>45000</v>
      </c>
      <c r="T115" s="212"/>
      <c r="U115" s="212"/>
      <c r="V115" s="212"/>
    </row>
    <row r="116" spans="1:22" ht="18.75">
      <c r="A116" s="201" t="s">
        <v>536</v>
      </c>
      <c r="B116" s="202" t="s">
        <v>537</v>
      </c>
      <c r="C116" s="255"/>
      <c r="D116" s="212"/>
      <c r="E116" s="212"/>
      <c r="F116" s="274"/>
      <c r="G116" s="220">
        <v>1538110</v>
      </c>
      <c r="H116" s="212"/>
      <c r="I116" s="275">
        <v>0</v>
      </c>
      <c r="J116" s="220">
        <v>1465551</v>
      </c>
      <c r="K116" s="207">
        <f t="shared" si="2"/>
        <v>1456551</v>
      </c>
      <c r="L116" s="207"/>
      <c r="M116" s="207">
        <f t="shared" si="3"/>
        <v>0</v>
      </c>
      <c r="N116" s="207">
        <f t="shared" si="3"/>
        <v>1465551</v>
      </c>
      <c r="O116" s="207">
        <v>81559</v>
      </c>
      <c r="P116" s="212"/>
      <c r="Q116" s="212"/>
      <c r="R116" s="212"/>
      <c r="S116" s="280">
        <v>308468</v>
      </c>
      <c r="T116" s="212"/>
      <c r="U116" s="212"/>
      <c r="V116" s="212"/>
    </row>
    <row r="117" spans="1:22" ht="18.75">
      <c r="A117" s="209">
        <v>-1</v>
      </c>
      <c r="B117" s="267" t="s">
        <v>373</v>
      </c>
      <c r="C117" s="268"/>
      <c r="D117" s="212"/>
      <c r="E117" s="212"/>
      <c r="F117" s="274"/>
      <c r="G117" s="220"/>
      <c r="H117" s="212"/>
      <c r="I117" s="275"/>
      <c r="J117" s="220"/>
      <c r="K117" s="207">
        <f t="shared" si="2"/>
        <v>0</v>
      </c>
      <c r="L117" s="207"/>
      <c r="M117" s="207">
        <f t="shared" si="3"/>
        <v>0</v>
      </c>
      <c r="N117" s="207">
        <f t="shared" si="3"/>
        <v>0</v>
      </c>
      <c r="O117" s="207">
        <v>0</v>
      </c>
      <c r="P117" s="212"/>
      <c r="Q117" s="212"/>
      <c r="R117" s="212"/>
      <c r="S117" s="290"/>
      <c r="T117" s="212"/>
      <c r="U117" s="212"/>
      <c r="V117" s="212"/>
    </row>
    <row r="118" spans="1:22" ht="31.5">
      <c r="A118" s="206">
        <v>1</v>
      </c>
      <c r="B118" s="213" t="s">
        <v>538</v>
      </c>
      <c r="C118" s="281" t="s">
        <v>318</v>
      </c>
      <c r="D118" s="212"/>
      <c r="E118" s="212"/>
      <c r="F118" s="274" t="s">
        <v>539</v>
      </c>
      <c r="G118" s="220">
        <v>95000</v>
      </c>
      <c r="H118" s="212"/>
      <c r="I118" s="275"/>
      <c r="J118" s="220">
        <v>95000</v>
      </c>
      <c r="K118" s="207">
        <f t="shared" si="2"/>
        <v>94500</v>
      </c>
      <c r="L118" s="207"/>
      <c r="M118" s="207">
        <f t="shared" si="3"/>
        <v>0</v>
      </c>
      <c r="N118" s="207">
        <f t="shared" si="3"/>
        <v>95000</v>
      </c>
      <c r="O118" s="207">
        <v>500</v>
      </c>
      <c r="P118" s="212"/>
      <c r="Q118" s="212"/>
      <c r="R118" s="212"/>
      <c r="S118" s="260">
        <v>23000</v>
      </c>
      <c r="T118" s="212"/>
      <c r="U118" s="212"/>
      <c r="V118" s="212"/>
    </row>
    <row r="119" spans="1:22" ht="31.5">
      <c r="A119" s="291">
        <v>2</v>
      </c>
      <c r="B119" s="292" t="s">
        <v>540</v>
      </c>
      <c r="C119" s="293" t="s">
        <v>430</v>
      </c>
      <c r="D119" s="212"/>
      <c r="E119" s="212"/>
      <c r="F119" s="274" t="s">
        <v>541</v>
      </c>
      <c r="G119" s="220">
        <v>999000</v>
      </c>
      <c r="H119" s="212"/>
      <c r="I119" s="275"/>
      <c r="J119" s="220">
        <v>999000</v>
      </c>
      <c r="K119" s="207">
        <f t="shared" si="2"/>
        <v>999000</v>
      </c>
      <c r="L119" s="207"/>
      <c r="M119" s="207">
        <f t="shared" si="3"/>
        <v>0</v>
      </c>
      <c r="N119" s="207">
        <f t="shared" si="3"/>
        <v>999000</v>
      </c>
      <c r="O119" s="207">
        <v>0</v>
      </c>
      <c r="P119" s="212"/>
      <c r="Q119" s="212"/>
      <c r="R119" s="212"/>
      <c r="S119" s="294">
        <v>150000</v>
      </c>
      <c r="T119" s="212"/>
      <c r="U119" s="212"/>
      <c r="V119" s="212"/>
    </row>
    <row r="120" spans="1:22" ht="18.75">
      <c r="A120" s="209">
        <v>-2</v>
      </c>
      <c r="B120" s="267" t="s">
        <v>542</v>
      </c>
      <c r="C120" s="268"/>
      <c r="D120" s="212"/>
      <c r="E120" s="212"/>
      <c r="F120" s="274"/>
      <c r="G120" s="220"/>
      <c r="H120" s="212"/>
      <c r="I120" s="275"/>
      <c r="J120" s="220"/>
      <c r="K120" s="207">
        <f t="shared" si="2"/>
        <v>0</v>
      </c>
      <c r="L120" s="207"/>
      <c r="M120" s="207">
        <f t="shared" si="3"/>
        <v>0</v>
      </c>
      <c r="N120" s="207">
        <f t="shared" si="3"/>
        <v>0</v>
      </c>
      <c r="O120" s="207">
        <v>0</v>
      </c>
      <c r="P120" s="212"/>
      <c r="Q120" s="212"/>
      <c r="R120" s="212"/>
      <c r="S120" s="260"/>
      <c r="T120" s="212"/>
      <c r="U120" s="212"/>
      <c r="V120" s="212"/>
    </row>
    <row r="121" spans="1:22" ht="31.5">
      <c r="A121" s="206">
        <v>1</v>
      </c>
      <c r="B121" s="213" t="s">
        <v>543</v>
      </c>
      <c r="C121" s="281" t="s">
        <v>430</v>
      </c>
      <c r="D121" s="212"/>
      <c r="E121" s="212"/>
      <c r="F121" s="274" t="s">
        <v>544</v>
      </c>
      <c r="G121" s="220">
        <v>7059</v>
      </c>
      <c r="H121" s="212"/>
      <c r="I121" s="275"/>
      <c r="J121" s="220">
        <v>2000</v>
      </c>
      <c r="K121" s="207">
        <f t="shared" si="2"/>
        <v>2000</v>
      </c>
      <c r="L121" s="207"/>
      <c r="M121" s="207">
        <f t="shared" si="3"/>
        <v>0</v>
      </c>
      <c r="N121" s="207">
        <f t="shared" si="3"/>
        <v>2000</v>
      </c>
      <c r="O121" s="207">
        <v>5059</v>
      </c>
      <c r="P121" s="212"/>
      <c r="Q121" s="212"/>
      <c r="R121" s="212"/>
      <c r="S121" s="260">
        <v>2000</v>
      </c>
      <c r="T121" s="212"/>
      <c r="U121" s="212"/>
      <c r="V121" s="212"/>
    </row>
    <row r="122" spans="1:22" ht="18.75">
      <c r="A122" s="209">
        <v>-3</v>
      </c>
      <c r="B122" s="267" t="s">
        <v>496</v>
      </c>
      <c r="C122" s="268"/>
      <c r="D122" s="212"/>
      <c r="E122" s="212"/>
      <c r="F122" s="274"/>
      <c r="G122" s="220"/>
      <c r="H122" s="212"/>
      <c r="I122" s="275"/>
      <c r="J122" s="220"/>
      <c r="K122" s="207">
        <f t="shared" si="2"/>
        <v>0</v>
      </c>
      <c r="L122" s="207"/>
      <c r="M122" s="207">
        <f t="shared" si="3"/>
        <v>0</v>
      </c>
      <c r="N122" s="207">
        <f t="shared" si="3"/>
        <v>0</v>
      </c>
      <c r="O122" s="207">
        <v>0</v>
      </c>
      <c r="P122" s="212"/>
      <c r="Q122" s="212"/>
      <c r="R122" s="212"/>
      <c r="S122" s="260"/>
      <c r="T122" s="212"/>
      <c r="U122" s="212"/>
      <c r="V122" s="212"/>
    </row>
    <row r="123" spans="1:22" ht="47.25">
      <c r="A123" s="291">
        <v>1</v>
      </c>
      <c r="B123" s="292" t="s">
        <v>545</v>
      </c>
      <c r="C123" s="293" t="s">
        <v>317</v>
      </c>
      <c r="D123" s="212"/>
      <c r="E123" s="212"/>
      <c r="F123" s="274" t="s">
        <v>546</v>
      </c>
      <c r="G123" s="220">
        <v>14860</v>
      </c>
      <c r="H123" s="212"/>
      <c r="I123" s="275"/>
      <c r="J123" s="220">
        <v>14860</v>
      </c>
      <c r="K123" s="207">
        <f t="shared" si="2"/>
        <v>14760</v>
      </c>
      <c r="L123" s="207"/>
      <c r="M123" s="207">
        <f t="shared" si="3"/>
        <v>0</v>
      </c>
      <c r="N123" s="207">
        <f t="shared" si="3"/>
        <v>14860</v>
      </c>
      <c r="O123" s="207">
        <v>100</v>
      </c>
      <c r="P123" s="212"/>
      <c r="Q123" s="212"/>
      <c r="R123" s="212"/>
      <c r="S123" s="294">
        <v>14760</v>
      </c>
      <c r="T123" s="212"/>
      <c r="U123" s="212"/>
      <c r="V123" s="212"/>
    </row>
    <row r="124" spans="1:22" ht="18.75">
      <c r="A124" s="209">
        <v>-4</v>
      </c>
      <c r="B124" s="267" t="s">
        <v>500</v>
      </c>
      <c r="C124" s="268"/>
      <c r="D124" s="212"/>
      <c r="E124" s="212"/>
      <c r="F124" s="274"/>
      <c r="G124" s="220"/>
      <c r="H124" s="212"/>
      <c r="I124" s="275"/>
      <c r="J124" s="220"/>
      <c r="K124" s="207">
        <f t="shared" si="2"/>
        <v>0</v>
      </c>
      <c r="L124" s="207"/>
      <c r="M124" s="207">
        <f t="shared" si="3"/>
        <v>0</v>
      </c>
      <c r="N124" s="207">
        <f t="shared" si="3"/>
        <v>0</v>
      </c>
      <c r="O124" s="207">
        <v>0</v>
      </c>
      <c r="P124" s="212"/>
      <c r="Q124" s="212"/>
      <c r="R124" s="212"/>
      <c r="S124" s="260"/>
      <c r="T124" s="212"/>
      <c r="U124" s="212"/>
      <c r="V124" s="212"/>
    </row>
    <row r="125" spans="1:22" ht="47.25">
      <c r="A125" s="206">
        <v>1</v>
      </c>
      <c r="B125" s="213" t="s">
        <v>547</v>
      </c>
      <c r="C125" s="281" t="s">
        <v>430</v>
      </c>
      <c r="D125" s="212"/>
      <c r="E125" s="212"/>
      <c r="F125" s="274" t="s">
        <v>548</v>
      </c>
      <c r="G125" s="220">
        <v>29900</v>
      </c>
      <c r="H125" s="212"/>
      <c r="I125" s="275"/>
      <c r="J125" s="220">
        <v>29900</v>
      </c>
      <c r="K125" s="207">
        <f t="shared" si="2"/>
        <v>25900</v>
      </c>
      <c r="L125" s="207"/>
      <c r="M125" s="207">
        <f t="shared" si="3"/>
        <v>0</v>
      </c>
      <c r="N125" s="207">
        <f t="shared" si="3"/>
        <v>29900</v>
      </c>
      <c r="O125" s="207">
        <v>4000</v>
      </c>
      <c r="P125" s="212"/>
      <c r="Q125" s="212"/>
      <c r="R125" s="212"/>
      <c r="S125" s="260">
        <v>10708</v>
      </c>
      <c r="T125" s="212"/>
      <c r="U125" s="212"/>
      <c r="V125" s="212"/>
    </row>
    <row r="126" spans="1:22" ht="18.75">
      <c r="A126" s="209">
        <v>-5</v>
      </c>
      <c r="B126" s="267" t="s">
        <v>549</v>
      </c>
      <c r="C126" s="268"/>
      <c r="D126" s="212"/>
      <c r="E126" s="212"/>
      <c r="F126" s="274"/>
      <c r="G126" s="220"/>
      <c r="H126" s="212"/>
      <c r="I126" s="275"/>
      <c r="J126" s="220"/>
      <c r="K126" s="207">
        <f t="shared" si="2"/>
        <v>0</v>
      </c>
      <c r="L126" s="207"/>
      <c r="M126" s="207">
        <f t="shared" si="3"/>
        <v>0</v>
      </c>
      <c r="N126" s="207">
        <f t="shared" si="3"/>
        <v>0</v>
      </c>
      <c r="O126" s="207">
        <v>0</v>
      </c>
      <c r="P126" s="212"/>
      <c r="Q126" s="212"/>
      <c r="R126" s="212"/>
      <c r="S126" s="260"/>
      <c r="T126" s="212"/>
      <c r="U126" s="212"/>
      <c r="V126" s="212"/>
    </row>
    <row r="127" spans="1:22" ht="47.25">
      <c r="A127" s="206">
        <v>1</v>
      </c>
      <c r="B127" s="213" t="s">
        <v>550</v>
      </c>
      <c r="C127" s="281" t="s">
        <v>371</v>
      </c>
      <c r="D127" s="212"/>
      <c r="E127" s="212"/>
      <c r="F127" s="274" t="s">
        <v>551</v>
      </c>
      <c r="G127" s="220">
        <v>30000</v>
      </c>
      <c r="H127" s="212"/>
      <c r="I127" s="275"/>
      <c r="J127" s="220">
        <v>30000</v>
      </c>
      <c r="K127" s="207">
        <f t="shared" si="2"/>
        <v>29700</v>
      </c>
      <c r="L127" s="207"/>
      <c r="M127" s="207">
        <f t="shared" si="3"/>
        <v>0</v>
      </c>
      <c r="N127" s="207">
        <f t="shared" si="3"/>
        <v>30000</v>
      </c>
      <c r="O127" s="207">
        <v>300</v>
      </c>
      <c r="P127" s="212"/>
      <c r="Q127" s="212"/>
      <c r="R127" s="212"/>
      <c r="S127" s="260">
        <v>10000</v>
      </c>
      <c r="T127" s="212"/>
      <c r="U127" s="212"/>
      <c r="V127" s="212"/>
    </row>
    <row r="128" spans="1:22" ht="18.75">
      <c r="A128" s="209">
        <v>-6</v>
      </c>
      <c r="B128" s="269" t="s">
        <v>511</v>
      </c>
      <c r="C128" s="270"/>
      <c r="D128" s="212"/>
      <c r="E128" s="212"/>
      <c r="F128" s="274"/>
      <c r="G128" s="220"/>
      <c r="H128" s="212"/>
      <c r="I128" s="275"/>
      <c r="J128" s="220"/>
      <c r="K128" s="207">
        <f t="shared" si="2"/>
        <v>0</v>
      </c>
      <c r="L128" s="207"/>
      <c r="M128" s="207">
        <f t="shared" si="3"/>
        <v>0</v>
      </c>
      <c r="N128" s="207">
        <f t="shared" si="3"/>
        <v>0</v>
      </c>
      <c r="O128" s="207">
        <v>0</v>
      </c>
      <c r="P128" s="212"/>
      <c r="Q128" s="212"/>
      <c r="R128" s="212"/>
      <c r="S128" s="260"/>
      <c r="T128" s="212"/>
      <c r="U128" s="212"/>
      <c r="V128" s="212"/>
    </row>
    <row r="129" spans="1:22" ht="18.75">
      <c r="A129" s="206">
        <v>1</v>
      </c>
      <c r="B129" s="213" t="s">
        <v>552</v>
      </c>
      <c r="C129" s="281" t="s">
        <v>281</v>
      </c>
      <c r="D129" s="212"/>
      <c r="E129" s="212"/>
      <c r="F129" s="274" t="s">
        <v>553</v>
      </c>
      <c r="G129" s="220">
        <v>30000</v>
      </c>
      <c r="H129" s="212"/>
      <c r="I129" s="275"/>
      <c r="J129" s="220">
        <v>30000</v>
      </c>
      <c r="K129" s="207">
        <f t="shared" si="2"/>
        <v>29700</v>
      </c>
      <c r="L129" s="207"/>
      <c r="M129" s="207">
        <f t="shared" si="3"/>
        <v>0</v>
      </c>
      <c r="N129" s="207">
        <f t="shared" si="3"/>
        <v>30000</v>
      </c>
      <c r="O129" s="207">
        <v>300</v>
      </c>
      <c r="P129" s="212"/>
      <c r="Q129" s="212"/>
      <c r="R129" s="212"/>
      <c r="S129" s="260">
        <v>10000</v>
      </c>
      <c r="T129" s="212"/>
      <c r="U129" s="212"/>
      <c r="V129" s="212"/>
    </row>
    <row r="130" spans="1:22" ht="18.75">
      <c r="A130" s="209">
        <v>-7</v>
      </c>
      <c r="B130" s="267" t="s">
        <v>516</v>
      </c>
      <c r="C130" s="268"/>
      <c r="D130" s="212"/>
      <c r="E130" s="212"/>
      <c r="F130" s="274"/>
      <c r="G130" s="220"/>
      <c r="H130" s="212"/>
      <c r="I130" s="275"/>
      <c r="J130" s="220"/>
      <c r="K130" s="207">
        <f t="shared" si="2"/>
        <v>0</v>
      </c>
      <c r="L130" s="207"/>
      <c r="M130" s="207">
        <f t="shared" si="3"/>
        <v>0</v>
      </c>
      <c r="N130" s="207">
        <f t="shared" si="3"/>
        <v>0</v>
      </c>
      <c r="O130" s="207">
        <v>0</v>
      </c>
      <c r="P130" s="212"/>
      <c r="Q130" s="212"/>
      <c r="R130" s="212"/>
      <c r="S130" s="260"/>
      <c r="T130" s="212"/>
      <c r="U130" s="212"/>
      <c r="V130" s="212"/>
    </row>
    <row r="131" spans="1:22" ht="31.5">
      <c r="A131" s="206">
        <v>1</v>
      </c>
      <c r="B131" s="213" t="s">
        <v>554</v>
      </c>
      <c r="C131" s="281" t="s">
        <v>318</v>
      </c>
      <c r="D131" s="212"/>
      <c r="E131" s="212"/>
      <c r="F131" s="274" t="s">
        <v>555</v>
      </c>
      <c r="G131" s="220">
        <v>14500</v>
      </c>
      <c r="H131" s="212"/>
      <c r="I131" s="275"/>
      <c r="J131" s="220">
        <v>14500</v>
      </c>
      <c r="K131" s="207">
        <f t="shared" si="2"/>
        <v>14400</v>
      </c>
      <c r="L131" s="207"/>
      <c r="M131" s="207">
        <f t="shared" si="3"/>
        <v>0</v>
      </c>
      <c r="N131" s="207">
        <f t="shared" si="3"/>
        <v>14500</v>
      </c>
      <c r="O131" s="207">
        <v>100</v>
      </c>
      <c r="P131" s="212"/>
      <c r="Q131" s="212"/>
      <c r="R131" s="212"/>
      <c r="S131" s="260">
        <v>4000</v>
      </c>
      <c r="T131" s="212"/>
      <c r="U131" s="212"/>
      <c r="V131" s="212"/>
    </row>
    <row r="132" spans="1:22" ht="31.5">
      <c r="A132" s="206">
        <v>2</v>
      </c>
      <c r="B132" s="213" t="s">
        <v>556</v>
      </c>
      <c r="C132" s="281" t="s">
        <v>275</v>
      </c>
      <c r="D132" s="212"/>
      <c r="E132" s="212"/>
      <c r="F132" s="274" t="s">
        <v>557</v>
      </c>
      <c r="G132" s="220">
        <v>14500</v>
      </c>
      <c r="H132" s="212"/>
      <c r="I132" s="275"/>
      <c r="J132" s="220">
        <v>14500</v>
      </c>
      <c r="K132" s="207">
        <f t="shared" si="2"/>
        <v>14400</v>
      </c>
      <c r="L132" s="207"/>
      <c r="M132" s="207">
        <f t="shared" si="3"/>
        <v>0</v>
      </c>
      <c r="N132" s="207">
        <f t="shared" si="3"/>
        <v>14500</v>
      </c>
      <c r="O132" s="207">
        <v>100</v>
      </c>
      <c r="P132" s="212"/>
      <c r="Q132" s="212"/>
      <c r="R132" s="212"/>
      <c r="S132" s="260">
        <v>4000</v>
      </c>
      <c r="T132" s="212"/>
      <c r="U132" s="212"/>
      <c r="V132" s="212"/>
    </row>
    <row r="133" spans="1:22" ht="31.5">
      <c r="A133" s="206">
        <v>3</v>
      </c>
      <c r="B133" s="213" t="s">
        <v>558</v>
      </c>
      <c r="C133" s="281" t="s">
        <v>430</v>
      </c>
      <c r="D133" s="212"/>
      <c r="E133" s="212"/>
      <c r="F133" s="274" t="s">
        <v>559</v>
      </c>
      <c r="G133" s="220">
        <v>14500</v>
      </c>
      <c r="H133" s="212"/>
      <c r="I133" s="275"/>
      <c r="J133" s="220">
        <v>14500</v>
      </c>
      <c r="K133" s="207">
        <f t="shared" si="2"/>
        <v>14400</v>
      </c>
      <c r="L133" s="207"/>
      <c r="M133" s="207">
        <f t="shared" si="3"/>
        <v>0</v>
      </c>
      <c r="N133" s="207">
        <f t="shared" si="3"/>
        <v>14500</v>
      </c>
      <c r="O133" s="207">
        <v>100</v>
      </c>
      <c r="P133" s="212"/>
      <c r="Q133" s="212"/>
      <c r="R133" s="212"/>
      <c r="S133" s="260">
        <v>4000</v>
      </c>
      <c r="T133" s="212"/>
      <c r="U133" s="212"/>
      <c r="V133" s="212"/>
    </row>
    <row r="134" spans="1:22" ht="31.5">
      <c r="A134" s="291">
        <v>4</v>
      </c>
      <c r="B134" s="292" t="s">
        <v>560</v>
      </c>
      <c r="C134" s="293" t="s">
        <v>273</v>
      </c>
      <c r="D134" s="212"/>
      <c r="E134" s="212"/>
      <c r="F134" s="274" t="s">
        <v>561</v>
      </c>
      <c r="G134" s="220">
        <v>50000</v>
      </c>
      <c r="H134" s="212"/>
      <c r="I134" s="275"/>
      <c r="J134" s="220">
        <v>50000</v>
      </c>
      <c r="K134" s="207">
        <f t="shared" si="2"/>
        <v>50000</v>
      </c>
      <c r="L134" s="207"/>
      <c r="M134" s="207">
        <f t="shared" si="3"/>
        <v>0</v>
      </c>
      <c r="N134" s="207">
        <f t="shared" si="3"/>
        <v>50000</v>
      </c>
      <c r="O134" s="207">
        <v>0</v>
      </c>
      <c r="P134" s="212"/>
      <c r="Q134" s="212"/>
      <c r="R134" s="212"/>
      <c r="S134" s="294">
        <v>10000</v>
      </c>
      <c r="T134" s="212"/>
      <c r="U134" s="212"/>
      <c r="V134" s="212"/>
    </row>
    <row r="135" spans="1:22" ht="31.5">
      <c r="A135" s="291">
        <v>5</v>
      </c>
      <c r="B135" s="292" t="s">
        <v>562</v>
      </c>
      <c r="C135" s="293" t="s">
        <v>318</v>
      </c>
      <c r="D135" s="212"/>
      <c r="E135" s="212"/>
      <c r="F135" s="274" t="s">
        <v>563</v>
      </c>
      <c r="G135" s="220">
        <v>12500</v>
      </c>
      <c r="H135" s="212"/>
      <c r="I135" s="275"/>
      <c r="J135" s="220">
        <v>12500</v>
      </c>
      <c r="K135" s="207">
        <f t="shared" si="2"/>
        <v>12400</v>
      </c>
      <c r="L135" s="207"/>
      <c r="M135" s="207">
        <f t="shared" si="3"/>
        <v>0</v>
      </c>
      <c r="N135" s="207">
        <f t="shared" si="3"/>
        <v>12500</v>
      </c>
      <c r="O135" s="207">
        <v>100</v>
      </c>
      <c r="P135" s="212"/>
      <c r="Q135" s="212"/>
      <c r="R135" s="212"/>
      <c r="S135" s="294">
        <v>3000</v>
      </c>
      <c r="T135" s="212"/>
      <c r="U135" s="212"/>
      <c r="V135" s="212"/>
    </row>
    <row r="136" spans="1:22" ht="63">
      <c r="A136" s="209">
        <v>-8</v>
      </c>
      <c r="B136" s="269" t="s">
        <v>440</v>
      </c>
      <c r="C136" s="270"/>
      <c r="D136" s="212"/>
      <c r="E136" s="212"/>
      <c r="F136" s="274"/>
      <c r="G136" s="220"/>
      <c r="H136" s="212"/>
      <c r="I136" s="275"/>
      <c r="J136" s="220"/>
      <c r="K136" s="207">
        <f t="shared" si="2"/>
        <v>0</v>
      </c>
      <c r="L136" s="207"/>
      <c r="M136" s="207">
        <f t="shared" si="3"/>
        <v>0</v>
      </c>
      <c r="N136" s="207">
        <f t="shared" si="3"/>
        <v>0</v>
      </c>
      <c r="O136" s="207">
        <v>0</v>
      </c>
      <c r="P136" s="212"/>
      <c r="Q136" s="212"/>
      <c r="R136" s="212"/>
      <c r="S136" s="260"/>
      <c r="T136" s="212"/>
      <c r="U136" s="212"/>
      <c r="V136" s="212"/>
    </row>
    <row r="137" spans="1:22" ht="47.25">
      <c r="A137" s="206">
        <v>1</v>
      </c>
      <c r="B137" s="213" t="s">
        <v>564</v>
      </c>
      <c r="C137" s="281" t="s">
        <v>277</v>
      </c>
      <c r="D137" s="212"/>
      <c r="E137" s="212"/>
      <c r="F137" s="274" t="s">
        <v>565</v>
      </c>
      <c r="G137" s="220">
        <v>22000</v>
      </c>
      <c r="H137" s="212"/>
      <c r="I137" s="275"/>
      <c r="J137" s="220">
        <v>4500</v>
      </c>
      <c r="K137" s="207">
        <f t="shared" ref="K137:K152" si="4">G137-O137</f>
        <v>4500</v>
      </c>
      <c r="L137" s="207"/>
      <c r="M137" s="207">
        <f t="shared" ref="M137:N152" si="5">I137-Q137</f>
        <v>0</v>
      </c>
      <c r="N137" s="207">
        <f t="shared" si="5"/>
        <v>4500</v>
      </c>
      <c r="O137" s="207">
        <v>17500</v>
      </c>
      <c r="P137" s="212"/>
      <c r="Q137" s="212"/>
      <c r="R137" s="212"/>
      <c r="S137" s="260">
        <v>2500</v>
      </c>
      <c r="T137" s="212"/>
      <c r="U137" s="212"/>
      <c r="V137" s="212"/>
    </row>
    <row r="138" spans="1:22" ht="47.25">
      <c r="A138" s="206">
        <v>2</v>
      </c>
      <c r="B138" s="213" t="s">
        <v>566</v>
      </c>
      <c r="C138" s="281" t="s">
        <v>318</v>
      </c>
      <c r="D138" s="212"/>
      <c r="E138" s="212"/>
      <c r="F138" s="274" t="s">
        <v>567</v>
      </c>
      <c r="G138" s="220">
        <v>85000</v>
      </c>
      <c r="H138" s="212"/>
      <c r="I138" s="275"/>
      <c r="J138" s="220">
        <v>35000</v>
      </c>
      <c r="K138" s="207">
        <f t="shared" si="4"/>
        <v>35000</v>
      </c>
      <c r="L138" s="207"/>
      <c r="M138" s="207">
        <f t="shared" si="5"/>
        <v>0</v>
      </c>
      <c r="N138" s="207">
        <f t="shared" si="5"/>
        <v>35000</v>
      </c>
      <c r="O138" s="207">
        <v>50000</v>
      </c>
      <c r="P138" s="212"/>
      <c r="Q138" s="212"/>
      <c r="R138" s="212"/>
      <c r="S138" s="260">
        <v>17500</v>
      </c>
      <c r="T138" s="212"/>
      <c r="U138" s="212"/>
      <c r="V138" s="212"/>
    </row>
    <row r="139" spans="1:22" ht="31.5">
      <c r="A139" s="291">
        <v>3</v>
      </c>
      <c r="B139" s="292" t="s">
        <v>568</v>
      </c>
      <c r="C139" s="293" t="s">
        <v>318</v>
      </c>
      <c r="D139" s="212"/>
      <c r="E139" s="212"/>
      <c r="F139" s="274" t="s">
        <v>569</v>
      </c>
      <c r="G139" s="220">
        <v>12000</v>
      </c>
      <c r="H139" s="212"/>
      <c r="I139" s="275"/>
      <c r="J139" s="220">
        <v>12000</v>
      </c>
      <c r="K139" s="207">
        <f t="shared" si="4"/>
        <v>11900</v>
      </c>
      <c r="L139" s="207"/>
      <c r="M139" s="207">
        <f t="shared" si="5"/>
        <v>0</v>
      </c>
      <c r="N139" s="207">
        <f t="shared" si="5"/>
        <v>12000</v>
      </c>
      <c r="O139" s="207">
        <v>100</v>
      </c>
      <c r="P139" s="212"/>
      <c r="Q139" s="212"/>
      <c r="R139" s="212"/>
      <c r="S139" s="294">
        <v>6000</v>
      </c>
      <c r="T139" s="212"/>
      <c r="U139" s="212"/>
      <c r="V139" s="212"/>
    </row>
    <row r="140" spans="1:22" ht="18.75">
      <c r="A140" s="209">
        <v>-9</v>
      </c>
      <c r="B140" s="267" t="s">
        <v>444</v>
      </c>
      <c r="C140" s="268"/>
      <c r="D140" s="212"/>
      <c r="E140" s="212"/>
      <c r="F140" s="274"/>
      <c r="G140" s="220"/>
      <c r="H140" s="212"/>
      <c r="I140" s="275"/>
      <c r="J140" s="220"/>
      <c r="K140" s="207">
        <f t="shared" si="4"/>
        <v>0</v>
      </c>
      <c r="L140" s="207"/>
      <c r="M140" s="207">
        <f t="shared" si="5"/>
        <v>0</v>
      </c>
      <c r="N140" s="207">
        <f t="shared" si="5"/>
        <v>0</v>
      </c>
      <c r="O140" s="207">
        <v>0</v>
      </c>
      <c r="P140" s="212"/>
      <c r="Q140" s="212"/>
      <c r="R140" s="212"/>
      <c r="S140" s="260"/>
      <c r="T140" s="212"/>
      <c r="U140" s="212"/>
      <c r="V140" s="212"/>
    </row>
    <row r="141" spans="1:22" ht="78.75">
      <c r="A141" s="206">
        <v>1</v>
      </c>
      <c r="B141" s="213" t="s">
        <v>570</v>
      </c>
      <c r="C141" s="281" t="s">
        <v>318</v>
      </c>
      <c r="D141" s="212"/>
      <c r="E141" s="212"/>
      <c r="F141" s="274" t="s">
        <v>571</v>
      </c>
      <c r="G141" s="220">
        <v>35000</v>
      </c>
      <c r="H141" s="212"/>
      <c r="I141" s="275"/>
      <c r="J141" s="220">
        <v>35000</v>
      </c>
      <c r="K141" s="207">
        <f t="shared" si="4"/>
        <v>34700</v>
      </c>
      <c r="L141" s="207"/>
      <c r="M141" s="207">
        <f t="shared" si="5"/>
        <v>0</v>
      </c>
      <c r="N141" s="207">
        <f t="shared" si="5"/>
        <v>35000</v>
      </c>
      <c r="O141" s="207">
        <v>300</v>
      </c>
      <c r="P141" s="212"/>
      <c r="Q141" s="212"/>
      <c r="R141" s="212"/>
      <c r="S141" s="260">
        <v>12000</v>
      </c>
      <c r="T141" s="212"/>
      <c r="U141" s="212"/>
      <c r="V141" s="212"/>
    </row>
    <row r="142" spans="1:22" ht="47.25">
      <c r="A142" s="291">
        <v>2</v>
      </c>
      <c r="B142" s="292" t="s">
        <v>572</v>
      </c>
      <c r="C142" s="293" t="s">
        <v>317</v>
      </c>
      <c r="D142" s="212"/>
      <c r="E142" s="212"/>
      <c r="F142" s="274" t="s">
        <v>573</v>
      </c>
      <c r="G142" s="220">
        <v>14991</v>
      </c>
      <c r="H142" s="212"/>
      <c r="I142" s="275"/>
      <c r="J142" s="220">
        <v>14991</v>
      </c>
      <c r="K142" s="207">
        <f t="shared" si="4"/>
        <v>14991</v>
      </c>
      <c r="L142" s="207"/>
      <c r="M142" s="207">
        <f t="shared" si="5"/>
        <v>0</v>
      </c>
      <c r="N142" s="207">
        <f t="shared" si="5"/>
        <v>14991</v>
      </c>
      <c r="O142" s="207">
        <v>0</v>
      </c>
      <c r="P142" s="212"/>
      <c r="Q142" s="212"/>
      <c r="R142" s="212"/>
      <c r="S142" s="295">
        <v>5000</v>
      </c>
      <c r="T142" s="212"/>
      <c r="U142" s="212"/>
      <c r="V142" s="212"/>
    </row>
    <row r="143" spans="1:22" ht="18.75">
      <c r="A143" s="209">
        <v>-10</v>
      </c>
      <c r="B143" s="267" t="s">
        <v>380</v>
      </c>
      <c r="C143" s="268"/>
      <c r="D143" s="212"/>
      <c r="E143" s="212"/>
      <c r="F143" s="274"/>
      <c r="G143" s="220"/>
      <c r="H143" s="212"/>
      <c r="I143" s="275"/>
      <c r="J143" s="220"/>
      <c r="K143" s="207">
        <f t="shared" si="4"/>
        <v>0</v>
      </c>
      <c r="L143" s="207"/>
      <c r="M143" s="207">
        <f t="shared" si="5"/>
        <v>0</v>
      </c>
      <c r="N143" s="207">
        <f t="shared" si="5"/>
        <v>0</v>
      </c>
      <c r="O143" s="207">
        <v>0</v>
      </c>
      <c r="P143" s="212"/>
      <c r="Q143" s="212"/>
      <c r="R143" s="212"/>
      <c r="S143" s="260"/>
      <c r="T143" s="212"/>
      <c r="U143" s="212"/>
      <c r="V143" s="212"/>
    </row>
    <row r="144" spans="1:22" ht="47.25">
      <c r="A144" s="206">
        <v>1</v>
      </c>
      <c r="B144" s="213" t="s">
        <v>364</v>
      </c>
      <c r="C144" s="281" t="s">
        <v>318</v>
      </c>
      <c r="D144" s="212"/>
      <c r="E144" s="212"/>
      <c r="F144" s="274" t="s">
        <v>574</v>
      </c>
      <c r="G144" s="220">
        <v>57300</v>
      </c>
      <c r="H144" s="212"/>
      <c r="I144" s="275"/>
      <c r="J144" s="220">
        <v>57300</v>
      </c>
      <c r="K144" s="207">
        <f t="shared" si="4"/>
        <v>54300</v>
      </c>
      <c r="L144" s="207"/>
      <c r="M144" s="207">
        <f t="shared" si="5"/>
        <v>0</v>
      </c>
      <c r="N144" s="207">
        <f t="shared" si="5"/>
        <v>57300</v>
      </c>
      <c r="O144" s="207">
        <v>3000</v>
      </c>
      <c r="P144" s="212"/>
      <c r="Q144" s="212"/>
      <c r="R144" s="212"/>
      <c r="S144" s="260">
        <v>20000</v>
      </c>
      <c r="T144" s="212"/>
      <c r="U144" s="212"/>
      <c r="V144" s="212"/>
    </row>
    <row r="145" spans="1:22" ht="18.75">
      <c r="A145" s="201" t="s">
        <v>10</v>
      </c>
      <c r="B145" s="202" t="s">
        <v>575</v>
      </c>
      <c r="C145" s="255"/>
      <c r="D145" s="212"/>
      <c r="E145" s="212"/>
      <c r="F145" s="274"/>
      <c r="G145" s="220">
        <v>4852102</v>
      </c>
      <c r="H145" s="212"/>
      <c r="I145" s="275">
        <v>2570000</v>
      </c>
      <c r="J145" s="220">
        <v>2232102</v>
      </c>
      <c r="K145" s="207">
        <f t="shared" si="4"/>
        <v>1480102</v>
      </c>
      <c r="L145" s="207"/>
      <c r="M145" s="207">
        <f t="shared" si="5"/>
        <v>2570000</v>
      </c>
      <c r="N145" s="207">
        <f t="shared" si="5"/>
        <v>2232102</v>
      </c>
      <c r="O145" s="207">
        <v>3372000</v>
      </c>
      <c r="P145" s="212"/>
      <c r="Q145" s="212"/>
      <c r="R145" s="212"/>
      <c r="S145" s="280">
        <v>23000</v>
      </c>
      <c r="T145" s="212"/>
      <c r="U145" s="212"/>
      <c r="V145" s="212"/>
    </row>
    <row r="146" spans="1:22" ht="47.25">
      <c r="A146" s="206">
        <v>1</v>
      </c>
      <c r="B146" s="213" t="s">
        <v>576</v>
      </c>
      <c r="C146" s="281" t="s">
        <v>577</v>
      </c>
      <c r="D146" s="212"/>
      <c r="E146" s="212"/>
      <c r="F146" s="274" t="s">
        <v>578</v>
      </c>
      <c r="G146" s="220">
        <v>4120000</v>
      </c>
      <c r="H146" s="212"/>
      <c r="I146" s="275">
        <v>2500000</v>
      </c>
      <c r="J146" s="220">
        <v>1620000</v>
      </c>
      <c r="K146" s="207">
        <f t="shared" si="4"/>
        <v>1080000</v>
      </c>
      <c r="L146" s="207"/>
      <c r="M146" s="207">
        <f t="shared" si="5"/>
        <v>2500000</v>
      </c>
      <c r="N146" s="207">
        <f t="shared" si="5"/>
        <v>1620000</v>
      </c>
      <c r="O146" s="207">
        <v>3040000</v>
      </c>
      <c r="P146" s="212"/>
      <c r="Q146" s="212"/>
      <c r="R146" s="212"/>
      <c r="S146" s="260">
        <v>10000</v>
      </c>
      <c r="T146" s="212"/>
      <c r="U146" s="212"/>
      <c r="V146" s="212"/>
    </row>
    <row r="147" spans="1:22" ht="47.25">
      <c r="A147" s="206">
        <v>2</v>
      </c>
      <c r="B147" s="213" t="s">
        <v>579</v>
      </c>
      <c r="C147" s="281" t="s">
        <v>277</v>
      </c>
      <c r="D147" s="212"/>
      <c r="E147" s="212"/>
      <c r="F147" s="274" t="s">
        <v>580</v>
      </c>
      <c r="G147" s="220">
        <v>235000</v>
      </c>
      <c r="H147" s="212"/>
      <c r="I147" s="275">
        <v>50000</v>
      </c>
      <c r="J147" s="220">
        <v>150000</v>
      </c>
      <c r="K147" s="207">
        <f t="shared" si="4"/>
        <v>148500</v>
      </c>
      <c r="L147" s="207"/>
      <c r="M147" s="207">
        <f t="shared" si="5"/>
        <v>50000</v>
      </c>
      <c r="N147" s="207">
        <f t="shared" si="5"/>
        <v>150000</v>
      </c>
      <c r="O147" s="207">
        <v>86500</v>
      </c>
      <c r="P147" s="212"/>
      <c r="Q147" s="212"/>
      <c r="R147" s="212"/>
      <c r="S147" s="260">
        <v>2000</v>
      </c>
      <c r="T147" s="212"/>
      <c r="U147" s="212"/>
      <c r="V147" s="212"/>
    </row>
    <row r="148" spans="1:22" ht="47.25">
      <c r="A148" s="206">
        <v>3</v>
      </c>
      <c r="B148" s="213" t="s">
        <v>581</v>
      </c>
      <c r="C148" s="281" t="s">
        <v>279</v>
      </c>
      <c r="D148" s="212"/>
      <c r="E148" s="212"/>
      <c r="F148" s="274" t="s">
        <v>582</v>
      </c>
      <c r="G148" s="220">
        <v>300000</v>
      </c>
      <c r="H148" s="212"/>
      <c r="I148" s="275">
        <v>20000</v>
      </c>
      <c r="J148" s="220">
        <v>280000</v>
      </c>
      <c r="K148" s="207">
        <f t="shared" si="4"/>
        <v>70000</v>
      </c>
      <c r="L148" s="207"/>
      <c r="M148" s="207">
        <f t="shared" si="5"/>
        <v>20000</v>
      </c>
      <c r="N148" s="207">
        <f t="shared" si="5"/>
        <v>280000</v>
      </c>
      <c r="O148" s="207">
        <v>230000</v>
      </c>
      <c r="P148" s="212"/>
      <c r="Q148" s="212"/>
      <c r="R148" s="212"/>
      <c r="S148" s="260">
        <v>2000</v>
      </c>
      <c r="T148" s="212"/>
      <c r="U148" s="212"/>
      <c r="V148" s="212"/>
    </row>
    <row r="149" spans="1:22" ht="47.25">
      <c r="A149" s="206">
        <v>4</v>
      </c>
      <c r="B149" s="213" t="s">
        <v>583</v>
      </c>
      <c r="C149" s="281" t="s">
        <v>281</v>
      </c>
      <c r="D149" s="212"/>
      <c r="E149" s="212"/>
      <c r="F149" s="274" t="s">
        <v>584</v>
      </c>
      <c r="G149" s="220">
        <v>100000</v>
      </c>
      <c r="H149" s="212"/>
      <c r="I149" s="275"/>
      <c r="J149" s="220">
        <v>85000</v>
      </c>
      <c r="K149" s="207">
        <f t="shared" si="4"/>
        <v>84500</v>
      </c>
      <c r="L149" s="207"/>
      <c r="M149" s="207">
        <f t="shared" si="5"/>
        <v>0</v>
      </c>
      <c r="N149" s="207">
        <f t="shared" si="5"/>
        <v>85000</v>
      </c>
      <c r="O149" s="207">
        <v>15500</v>
      </c>
      <c r="P149" s="212"/>
      <c r="Q149" s="212"/>
      <c r="R149" s="212"/>
      <c r="S149" s="260">
        <v>2000</v>
      </c>
      <c r="T149" s="212"/>
      <c r="U149" s="212"/>
      <c r="V149" s="212"/>
    </row>
    <row r="150" spans="1:22" ht="63">
      <c r="A150" s="206">
        <v>5</v>
      </c>
      <c r="B150" s="213" t="s">
        <v>585</v>
      </c>
      <c r="C150" s="281" t="s">
        <v>318</v>
      </c>
      <c r="D150" s="212"/>
      <c r="E150" s="212"/>
      <c r="F150" s="274" t="s">
        <v>586</v>
      </c>
      <c r="G150" s="220">
        <v>14900</v>
      </c>
      <c r="H150" s="212"/>
      <c r="I150" s="275"/>
      <c r="J150" s="220">
        <v>14900</v>
      </c>
      <c r="K150" s="207">
        <f t="shared" si="4"/>
        <v>14900</v>
      </c>
      <c r="L150" s="207"/>
      <c r="M150" s="207">
        <f t="shared" si="5"/>
        <v>0</v>
      </c>
      <c r="N150" s="207">
        <f t="shared" si="5"/>
        <v>14900</v>
      </c>
      <c r="O150" s="207">
        <v>0</v>
      </c>
      <c r="P150" s="212"/>
      <c r="Q150" s="212"/>
      <c r="R150" s="212"/>
      <c r="S150" s="260">
        <v>2000</v>
      </c>
      <c r="T150" s="212"/>
      <c r="U150" s="212"/>
      <c r="V150" s="212"/>
    </row>
    <row r="151" spans="1:22" ht="47.25">
      <c r="A151" s="291">
        <v>6</v>
      </c>
      <c r="B151" s="292" t="s">
        <v>587</v>
      </c>
      <c r="C151" s="293" t="s">
        <v>278</v>
      </c>
      <c r="D151" s="212"/>
      <c r="E151" s="212"/>
      <c r="F151" s="274" t="s">
        <v>588</v>
      </c>
      <c r="G151" s="220">
        <v>14976</v>
      </c>
      <c r="H151" s="212"/>
      <c r="I151" s="275"/>
      <c r="J151" s="220">
        <v>14976</v>
      </c>
      <c r="K151" s="207">
        <f t="shared" si="4"/>
        <v>14976</v>
      </c>
      <c r="L151" s="207"/>
      <c r="M151" s="207">
        <f t="shared" si="5"/>
        <v>0</v>
      </c>
      <c r="N151" s="207">
        <f t="shared" si="5"/>
        <v>14976</v>
      </c>
      <c r="O151" s="207">
        <v>0</v>
      </c>
      <c r="P151" s="212"/>
      <c r="Q151" s="212"/>
      <c r="R151" s="212"/>
      <c r="S151" s="294">
        <v>1000</v>
      </c>
      <c r="T151" s="212"/>
      <c r="U151" s="212"/>
      <c r="V151" s="212"/>
    </row>
    <row r="152" spans="1:22" ht="31.5">
      <c r="A152" s="291">
        <v>7</v>
      </c>
      <c r="B152" s="292" t="s">
        <v>589</v>
      </c>
      <c r="C152" s="293" t="s">
        <v>318</v>
      </c>
      <c r="D152" s="212"/>
      <c r="E152" s="212"/>
      <c r="F152" s="274" t="s">
        <v>590</v>
      </c>
      <c r="G152" s="220">
        <v>67226</v>
      </c>
      <c r="H152" s="212"/>
      <c r="I152" s="275"/>
      <c r="J152" s="220">
        <v>67226</v>
      </c>
      <c r="K152" s="207">
        <f t="shared" si="4"/>
        <v>67226</v>
      </c>
      <c r="L152" s="207"/>
      <c r="M152" s="207">
        <f t="shared" si="5"/>
        <v>0</v>
      </c>
      <c r="N152" s="207">
        <f t="shared" si="5"/>
        <v>67226</v>
      </c>
      <c r="O152" s="207">
        <v>0</v>
      </c>
      <c r="P152" s="212"/>
      <c r="Q152" s="212"/>
      <c r="R152" s="212"/>
      <c r="S152" s="294">
        <v>4000</v>
      </c>
      <c r="T152" s="212"/>
      <c r="U152" s="212"/>
      <c r="V152" s="212"/>
    </row>
    <row r="153" spans="1:22">
      <c r="A153" s="201" t="s">
        <v>591</v>
      </c>
      <c r="B153" s="202" t="s">
        <v>592</v>
      </c>
      <c r="C153" s="255"/>
      <c r="D153" s="212"/>
      <c r="E153" s="212"/>
      <c r="F153" s="274"/>
      <c r="G153" s="220"/>
      <c r="H153" s="212"/>
      <c r="I153" s="275"/>
      <c r="J153" s="220"/>
      <c r="K153" s="212"/>
      <c r="L153" s="212"/>
      <c r="M153" s="212"/>
      <c r="N153" s="212"/>
      <c r="O153" s="212"/>
      <c r="P153" s="212"/>
      <c r="Q153" s="212"/>
      <c r="R153" s="212"/>
      <c r="S153" s="289">
        <v>50000</v>
      </c>
      <c r="T153" s="212"/>
      <c r="U153" s="212"/>
      <c r="V153" s="212"/>
    </row>
    <row r="154" spans="1:22">
      <c r="A154" s="206">
        <v>1</v>
      </c>
      <c r="B154" s="217" t="s">
        <v>593</v>
      </c>
      <c r="C154" s="206"/>
      <c r="D154" s="212"/>
      <c r="E154" s="212"/>
      <c r="F154" s="274"/>
      <c r="G154" s="220"/>
      <c r="H154" s="212"/>
      <c r="I154" s="275"/>
      <c r="J154" s="220"/>
      <c r="K154" s="212"/>
      <c r="L154" s="212"/>
      <c r="M154" s="212"/>
      <c r="N154" s="212"/>
      <c r="O154" s="212"/>
      <c r="P154" s="212"/>
      <c r="Q154" s="212"/>
      <c r="R154" s="212"/>
      <c r="S154" s="260">
        <v>50000</v>
      </c>
      <c r="T154" s="212"/>
      <c r="U154" s="212"/>
      <c r="V154" s="212"/>
    </row>
    <row r="155" spans="1:22">
      <c r="A155" s="296" t="s">
        <v>594</v>
      </c>
      <c r="B155" s="297" t="s">
        <v>595</v>
      </c>
      <c r="C155" s="298"/>
      <c r="D155" s="219"/>
      <c r="E155" s="219"/>
      <c r="F155" s="299"/>
      <c r="G155" s="221"/>
      <c r="H155" s="219"/>
      <c r="I155" s="300"/>
      <c r="J155" s="221"/>
      <c r="K155" s="219"/>
      <c r="L155" s="219"/>
      <c r="M155" s="219"/>
      <c r="N155" s="219"/>
      <c r="O155" s="219"/>
      <c r="P155" s="219"/>
      <c r="Q155" s="219"/>
      <c r="R155" s="219"/>
      <c r="S155" s="301">
        <v>80300</v>
      </c>
      <c r="T155" s="219"/>
      <c r="U155" s="219"/>
      <c r="V155" s="219"/>
    </row>
  </sheetData>
  <mergeCells count="20">
    <mergeCell ref="A2:V2"/>
    <mergeCell ref="A4:A7"/>
    <mergeCell ref="B4:B7"/>
    <mergeCell ref="C4:C7"/>
    <mergeCell ref="D4:D7"/>
    <mergeCell ref="E4:E7"/>
    <mergeCell ref="F4:J4"/>
    <mergeCell ref="K4:N5"/>
    <mergeCell ref="O4:R5"/>
    <mergeCell ref="S4:V5"/>
    <mergeCell ref="O6:O7"/>
    <mergeCell ref="P6:R6"/>
    <mergeCell ref="S6:S7"/>
    <mergeCell ref="T6:V6"/>
    <mergeCell ref="F5:F7"/>
    <mergeCell ref="G5:J5"/>
    <mergeCell ref="G6:G7"/>
    <mergeCell ref="H6:J6"/>
    <mergeCell ref="K6:K7"/>
    <mergeCell ref="L6:N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sqref="A1:XFD1048576"/>
    </sheetView>
  </sheetViews>
  <sheetFormatPr defaultColWidth="12.875" defaultRowHeight="15.75"/>
  <cols>
    <col min="1" max="1" width="9" style="5" customWidth="1"/>
    <col min="2" max="2" width="52.875" style="5" customWidth="1"/>
    <col min="3" max="6" width="21.125" style="5" customWidth="1"/>
    <col min="7" max="16384" width="12.875" style="5"/>
  </cols>
  <sheetData>
    <row r="1" spans="1:6" ht="21" customHeight="1">
      <c r="A1" s="32" t="s">
        <v>0</v>
      </c>
      <c r="B1" s="32"/>
      <c r="C1" s="4"/>
      <c r="D1" s="4"/>
      <c r="F1" s="222" t="s">
        <v>49</v>
      </c>
    </row>
    <row r="2" spans="1:6" ht="21" customHeight="1">
      <c r="A2" s="307" t="s">
        <v>385</v>
      </c>
      <c r="B2" s="307"/>
      <c r="C2" s="307"/>
      <c r="D2" s="307"/>
      <c r="E2" s="307"/>
      <c r="F2" s="307"/>
    </row>
    <row r="3" spans="1:6" ht="21" customHeight="1">
      <c r="A3" s="308" t="s">
        <v>2</v>
      </c>
      <c r="B3" s="308"/>
      <c r="C3" s="308"/>
      <c r="D3" s="308"/>
      <c r="E3" s="308"/>
      <c r="F3" s="308"/>
    </row>
    <row r="4" spans="1:6" ht="19.5" customHeight="1">
      <c r="A4" s="7"/>
      <c r="B4" s="7"/>
      <c r="C4" s="8"/>
      <c r="D4" s="8"/>
      <c r="E4" s="309" t="s">
        <v>3</v>
      </c>
      <c r="F4" s="309"/>
    </row>
    <row r="5" spans="1:6" ht="16.899999999999999" customHeight="1">
      <c r="A5" s="310" t="s">
        <v>4</v>
      </c>
      <c r="B5" s="313" t="s">
        <v>5</v>
      </c>
      <c r="C5" s="310" t="s">
        <v>6</v>
      </c>
      <c r="D5" s="310" t="s">
        <v>386</v>
      </c>
      <c r="E5" s="310" t="s">
        <v>384</v>
      </c>
      <c r="F5" s="310" t="s">
        <v>7</v>
      </c>
    </row>
    <row r="6" spans="1:6">
      <c r="A6" s="311"/>
      <c r="B6" s="314"/>
      <c r="C6" s="311"/>
      <c r="D6" s="311"/>
      <c r="E6" s="311"/>
      <c r="F6" s="314"/>
    </row>
    <row r="7" spans="1:6" ht="28.15" customHeight="1">
      <c r="A7" s="312"/>
      <c r="B7" s="315"/>
      <c r="C7" s="312"/>
      <c r="D7" s="312"/>
      <c r="E7" s="312"/>
      <c r="F7" s="315"/>
    </row>
    <row r="8" spans="1:6" s="8" customFormat="1" ht="20.100000000000001" customHeight="1">
      <c r="A8" s="9" t="s">
        <v>8</v>
      </c>
      <c r="B8" s="34" t="s">
        <v>50</v>
      </c>
      <c r="C8" s="11"/>
      <c r="D8" s="11"/>
      <c r="E8" s="11"/>
      <c r="F8" s="35"/>
    </row>
    <row r="9" spans="1:6" s="8" customFormat="1" ht="20.100000000000001" customHeight="1">
      <c r="A9" s="12" t="s">
        <v>10</v>
      </c>
      <c r="B9" s="36" t="s">
        <v>51</v>
      </c>
      <c r="C9" s="15">
        <f>C10+C11+C14+C15+C16+67100</f>
        <v>11353852</v>
      </c>
      <c r="D9" s="15">
        <f>40000+D10+D11+D14+D15+D16+40968</f>
        <v>12132745</v>
      </c>
      <c r="E9" s="15">
        <f>E10+E11+E14+E15+E16+80300</f>
        <v>12546056</v>
      </c>
      <c r="F9" s="37">
        <f>E9/D9*100</f>
        <v>103.40657452208876</v>
      </c>
    </row>
    <row r="10" spans="1:6" s="8" customFormat="1" ht="20.100000000000001" customHeight="1">
      <c r="A10" s="16">
        <v>1</v>
      </c>
      <c r="B10" s="38" t="s">
        <v>52</v>
      </c>
      <c r="C10" s="14">
        <v>3435399</v>
      </c>
      <c r="D10" s="14">
        <v>3407040</v>
      </c>
      <c r="E10" s="14">
        <v>3743880</v>
      </c>
      <c r="F10" s="37">
        <f t="shared" ref="F10:F33" si="0">E10/D10*100</f>
        <v>109.88658777120315</v>
      </c>
    </row>
    <row r="11" spans="1:6" s="8" customFormat="1" ht="20.100000000000001" customHeight="1">
      <c r="A11" s="18">
        <f>A10+1</f>
        <v>2</v>
      </c>
      <c r="B11" s="38" t="s">
        <v>15</v>
      </c>
      <c r="C11" s="15">
        <f>C12+C13</f>
        <v>7851353</v>
      </c>
      <c r="D11" s="15">
        <f t="shared" ref="D11:E11" si="1">D12+D13</f>
        <v>7484962</v>
      </c>
      <c r="E11" s="15">
        <f t="shared" si="1"/>
        <v>8721876</v>
      </c>
      <c r="F11" s="37">
        <f t="shared" si="0"/>
        <v>116.52532103703399</v>
      </c>
    </row>
    <row r="12" spans="1:6" s="8" customFormat="1" ht="20.100000000000001" customHeight="1">
      <c r="A12" s="16" t="s">
        <v>53</v>
      </c>
      <c r="B12" s="38" t="s">
        <v>16</v>
      </c>
      <c r="C12" s="15">
        <v>5075218</v>
      </c>
      <c r="D12" s="15">
        <v>5075218</v>
      </c>
      <c r="E12" s="15">
        <v>7139971</v>
      </c>
      <c r="F12" s="37">
        <f t="shared" si="0"/>
        <v>140.68304061027527</v>
      </c>
    </row>
    <row r="13" spans="1:6" s="8" customFormat="1" ht="20.100000000000001" customHeight="1">
      <c r="A13" s="16" t="s">
        <v>53</v>
      </c>
      <c r="B13" s="38" t="s">
        <v>17</v>
      </c>
      <c r="C13" s="15">
        <v>2776135</v>
      </c>
      <c r="D13" s="15">
        <v>2409744</v>
      </c>
      <c r="E13" s="15">
        <v>1581905</v>
      </c>
      <c r="F13" s="37">
        <f t="shared" si="0"/>
        <v>65.646184822952151</v>
      </c>
    </row>
    <row r="14" spans="1:6" s="8" customFormat="1" ht="20.100000000000001" customHeight="1">
      <c r="A14" s="18">
        <f>A11+1</f>
        <v>3</v>
      </c>
      <c r="B14" s="38" t="s">
        <v>19</v>
      </c>
      <c r="C14" s="15"/>
      <c r="D14" s="15"/>
      <c r="E14" s="15"/>
      <c r="F14" s="37"/>
    </row>
    <row r="15" spans="1:6" s="8" customFormat="1" ht="20.100000000000001" customHeight="1">
      <c r="A15" s="18">
        <f>A14+1</f>
        <v>4</v>
      </c>
      <c r="B15" s="38" t="s">
        <v>21</v>
      </c>
      <c r="C15" s="15"/>
      <c r="D15" s="15">
        <v>1117</v>
      </c>
      <c r="E15" s="15"/>
      <c r="F15" s="37">
        <f t="shared" si="0"/>
        <v>0</v>
      </c>
    </row>
    <row r="16" spans="1:6" s="8" customFormat="1" ht="20.100000000000001" customHeight="1">
      <c r="A16" s="18">
        <f>A15+1</f>
        <v>5</v>
      </c>
      <c r="B16" s="38" t="s">
        <v>23</v>
      </c>
      <c r="C16" s="15"/>
      <c r="D16" s="15">
        <v>1158658</v>
      </c>
      <c r="E16" s="15"/>
      <c r="F16" s="37">
        <f t="shared" si="0"/>
        <v>0</v>
      </c>
    </row>
    <row r="17" spans="1:6" s="8" customFormat="1" ht="20.100000000000001" customHeight="1">
      <c r="A17" s="12" t="s">
        <v>14</v>
      </c>
      <c r="B17" s="36" t="s">
        <v>54</v>
      </c>
      <c r="C17" s="15">
        <f>C18+C19+C22</f>
        <v>11353852</v>
      </c>
      <c r="D17" s="15">
        <f t="shared" ref="D17:E17" si="2">D18+D19+D22</f>
        <v>12121587</v>
      </c>
      <c r="E17" s="15">
        <f t="shared" si="2"/>
        <v>12546056</v>
      </c>
      <c r="F17" s="37">
        <f t="shared" si="0"/>
        <v>103.50176094928824</v>
      </c>
    </row>
    <row r="18" spans="1:6" s="8" customFormat="1" ht="20.100000000000001" customHeight="1">
      <c r="A18" s="16">
        <v>1</v>
      </c>
      <c r="B18" s="39" t="s">
        <v>55</v>
      </c>
      <c r="C18" s="15">
        <v>6195423</v>
      </c>
      <c r="D18" s="15">
        <v>5548473</v>
      </c>
      <c r="E18" s="15">
        <v>7127736</v>
      </c>
      <c r="F18" s="37">
        <f t="shared" si="0"/>
        <v>128.46302036614398</v>
      </c>
    </row>
    <row r="19" spans="1:6" s="8" customFormat="1" ht="20.100000000000001" customHeight="1">
      <c r="A19" s="18">
        <v>2</v>
      </c>
      <c r="B19" s="38" t="s">
        <v>56</v>
      </c>
      <c r="C19" s="15">
        <f>C20+C21</f>
        <v>5158429</v>
      </c>
      <c r="D19" s="15">
        <f t="shared" ref="D19:E19" si="3">D20+D21</f>
        <v>5527457</v>
      </c>
      <c r="E19" s="15">
        <f t="shared" si="3"/>
        <v>5418320</v>
      </c>
      <c r="F19" s="37">
        <f t="shared" si="0"/>
        <v>98.025547733795122</v>
      </c>
    </row>
    <row r="20" spans="1:6" s="8" customFormat="1" ht="20.100000000000001" customHeight="1">
      <c r="A20" s="16" t="s">
        <v>53</v>
      </c>
      <c r="B20" s="38" t="s">
        <v>57</v>
      </c>
      <c r="C20" s="15">
        <v>3910795</v>
      </c>
      <c r="D20" s="15">
        <v>3910795</v>
      </c>
      <c r="E20" s="15">
        <v>5418320</v>
      </c>
      <c r="F20" s="37">
        <f t="shared" si="0"/>
        <v>138.54778887668618</v>
      </c>
    </row>
    <row r="21" spans="1:6" s="8" customFormat="1" ht="20.100000000000001" customHeight="1">
      <c r="A21" s="16" t="s">
        <v>53</v>
      </c>
      <c r="B21" s="38" t="s">
        <v>58</v>
      </c>
      <c r="C21" s="15">
        <v>1247634</v>
      </c>
      <c r="D21" s="15">
        <v>1616662</v>
      </c>
      <c r="E21" s="15"/>
      <c r="F21" s="37">
        <f t="shared" si="0"/>
        <v>0</v>
      </c>
    </row>
    <row r="22" spans="1:6" s="8" customFormat="1" ht="20.100000000000001" customHeight="1">
      <c r="A22" s="18">
        <v>3</v>
      </c>
      <c r="B22" s="38" t="s">
        <v>36</v>
      </c>
      <c r="C22" s="15"/>
      <c r="D22" s="15">
        <v>1045657</v>
      </c>
      <c r="E22" s="15"/>
      <c r="F22" s="37">
        <f t="shared" si="0"/>
        <v>0</v>
      </c>
    </row>
    <row r="23" spans="1:6" s="42" customFormat="1" ht="20.100000000000001" customHeight="1">
      <c r="A23" s="12" t="s">
        <v>18</v>
      </c>
      <c r="B23" s="40" t="s">
        <v>59</v>
      </c>
      <c r="C23" s="41"/>
      <c r="D23" s="41"/>
      <c r="E23" s="41"/>
      <c r="F23" s="234"/>
    </row>
    <row r="24" spans="1:6" s="8" customFormat="1" ht="21" customHeight="1">
      <c r="A24" s="12" t="s">
        <v>24</v>
      </c>
      <c r="B24" s="43" t="s">
        <v>60</v>
      </c>
      <c r="C24" s="14"/>
      <c r="D24" s="14"/>
      <c r="E24" s="14"/>
      <c r="F24" s="37"/>
    </row>
    <row r="25" spans="1:6" s="8" customFormat="1" ht="20.100000000000001" customHeight="1">
      <c r="A25" s="12" t="s">
        <v>10</v>
      </c>
      <c r="B25" s="36" t="s">
        <v>51</v>
      </c>
      <c r="C25" s="14">
        <f>C26+C27+C30+C31</f>
        <v>6323430</v>
      </c>
      <c r="D25" s="14">
        <f>D26+D27+D30+D31+414343</f>
        <v>7231494</v>
      </c>
      <c r="E25" s="14">
        <f t="shared" ref="E25" si="4">E26+E27+E30+E31</f>
        <v>7497240</v>
      </c>
      <c r="F25" s="37">
        <f t="shared" si="0"/>
        <v>103.67484229399899</v>
      </c>
    </row>
    <row r="26" spans="1:6" s="8" customFormat="1" ht="20.100000000000001" customHeight="1">
      <c r="A26" s="16">
        <v>1</v>
      </c>
      <c r="B26" s="38" t="s">
        <v>61</v>
      </c>
      <c r="C26" s="15">
        <v>1165001</v>
      </c>
      <c r="D26" s="15">
        <v>1256906</v>
      </c>
      <c r="E26" s="15">
        <v>2078920</v>
      </c>
      <c r="F26" s="37">
        <f t="shared" si="0"/>
        <v>165.3997991894382</v>
      </c>
    </row>
    <row r="27" spans="1:6" s="8" customFormat="1" ht="20.100000000000001" customHeight="1">
      <c r="A27" s="18">
        <f>A26+1</f>
        <v>2</v>
      </c>
      <c r="B27" s="38" t="s">
        <v>62</v>
      </c>
      <c r="C27" s="15">
        <f>C28+C29</f>
        <v>5158429</v>
      </c>
      <c r="D27" s="15">
        <f t="shared" ref="D27:E27" si="5">D28+D29</f>
        <v>5527457</v>
      </c>
      <c r="E27" s="15">
        <f t="shared" si="5"/>
        <v>5418320</v>
      </c>
      <c r="F27" s="37">
        <f t="shared" si="0"/>
        <v>98.025547733795122</v>
      </c>
    </row>
    <row r="28" spans="1:6" s="8" customFormat="1" ht="20.100000000000001" customHeight="1">
      <c r="A28" s="16" t="s">
        <v>53</v>
      </c>
      <c r="B28" s="38" t="s">
        <v>63</v>
      </c>
      <c r="C28" s="15">
        <v>3910795</v>
      </c>
      <c r="D28" s="15">
        <v>3910795</v>
      </c>
      <c r="E28" s="15">
        <v>5418320</v>
      </c>
      <c r="F28" s="37">
        <f t="shared" si="0"/>
        <v>138.54778887668618</v>
      </c>
    </row>
    <row r="29" spans="1:6" s="8" customFormat="1" ht="20.100000000000001" customHeight="1">
      <c r="A29" s="16" t="s">
        <v>53</v>
      </c>
      <c r="B29" s="38" t="s">
        <v>17</v>
      </c>
      <c r="C29" s="15">
        <v>1247634</v>
      </c>
      <c r="D29" s="15">
        <v>1616662</v>
      </c>
      <c r="E29" s="15"/>
      <c r="F29" s="37">
        <f t="shared" si="0"/>
        <v>0</v>
      </c>
    </row>
    <row r="30" spans="1:6" s="8" customFormat="1" ht="20.100000000000001" customHeight="1">
      <c r="A30" s="18">
        <f>A27+1</f>
        <v>3</v>
      </c>
      <c r="B30" s="38" t="s">
        <v>21</v>
      </c>
      <c r="C30" s="15"/>
      <c r="D30" s="15">
        <v>32788</v>
      </c>
      <c r="E30" s="15"/>
      <c r="F30" s="37">
        <f t="shared" si="0"/>
        <v>0</v>
      </c>
    </row>
    <row r="31" spans="1:6" s="8" customFormat="1" ht="20.100000000000001" customHeight="1">
      <c r="A31" s="18">
        <f>A30+1</f>
        <v>4</v>
      </c>
      <c r="B31" s="38" t="s">
        <v>23</v>
      </c>
      <c r="C31" s="15"/>
      <c r="D31" s="15"/>
      <c r="E31" s="15"/>
      <c r="F31" s="37"/>
    </row>
    <row r="32" spans="1:6" s="8" customFormat="1" ht="20.100000000000001" customHeight="1">
      <c r="A32" s="12" t="s">
        <v>14</v>
      </c>
      <c r="B32" s="36" t="s">
        <v>54</v>
      </c>
      <c r="C32" s="15">
        <f>C33+C34+C37</f>
        <v>6323430</v>
      </c>
      <c r="D32" s="15">
        <f t="shared" ref="D32:E32" si="6">D33+D34+D37</f>
        <v>7207325</v>
      </c>
      <c r="E32" s="15">
        <f t="shared" si="6"/>
        <v>7497240</v>
      </c>
      <c r="F32" s="37">
        <f t="shared" si="0"/>
        <v>104.02250488218583</v>
      </c>
    </row>
    <row r="33" spans="1:6" s="8" customFormat="1" ht="20.100000000000001" customHeight="1">
      <c r="A33" s="44">
        <v>1</v>
      </c>
      <c r="B33" s="38" t="s">
        <v>64</v>
      </c>
      <c r="C33" s="15">
        <v>6323430</v>
      </c>
      <c r="D33" s="15">
        <v>7207325</v>
      </c>
      <c r="E33" s="15">
        <v>7497240</v>
      </c>
      <c r="F33" s="37">
        <f t="shared" si="0"/>
        <v>104.02250488218583</v>
      </c>
    </row>
    <row r="34" spans="1:6" s="8" customFormat="1" ht="20.100000000000001" customHeight="1">
      <c r="A34" s="18">
        <v>2</v>
      </c>
      <c r="B34" s="38" t="s">
        <v>65</v>
      </c>
      <c r="C34" s="15">
        <f>C35+C36</f>
        <v>0</v>
      </c>
      <c r="D34" s="15">
        <f t="shared" ref="D34:E34" si="7">D35+D36</f>
        <v>0</v>
      </c>
      <c r="E34" s="15">
        <f t="shared" si="7"/>
        <v>0</v>
      </c>
      <c r="F34" s="37"/>
    </row>
    <row r="35" spans="1:6" s="8" customFormat="1" ht="20.100000000000001" customHeight="1">
      <c r="A35" s="16" t="s">
        <v>53</v>
      </c>
      <c r="B35" s="38" t="s">
        <v>57</v>
      </c>
      <c r="C35" s="15"/>
      <c r="D35" s="15"/>
      <c r="E35" s="15"/>
      <c r="F35" s="37"/>
    </row>
    <row r="36" spans="1:6" s="8" customFormat="1" ht="20.100000000000001" customHeight="1">
      <c r="A36" s="16" t="s">
        <v>53</v>
      </c>
      <c r="B36" s="38" t="s">
        <v>58</v>
      </c>
      <c r="C36" s="15"/>
      <c r="D36" s="15"/>
      <c r="E36" s="15"/>
      <c r="F36" s="37"/>
    </row>
    <row r="37" spans="1:6" s="8" customFormat="1" ht="20.100000000000001" customHeight="1">
      <c r="A37" s="45">
        <v>3</v>
      </c>
      <c r="B37" s="46" t="s">
        <v>36</v>
      </c>
      <c r="C37" s="29"/>
      <c r="D37" s="29"/>
      <c r="E37" s="29"/>
      <c r="F37" s="47"/>
    </row>
    <row r="38" spans="1:6" ht="7.5" customHeight="1">
      <c r="A38" s="8"/>
      <c r="B38" s="8"/>
      <c r="C38" s="8"/>
      <c r="D38" s="8"/>
      <c r="E38" s="8"/>
    </row>
    <row r="39" spans="1:6" ht="18.75">
      <c r="A39" s="30" t="s">
        <v>47</v>
      </c>
      <c r="B39" s="31"/>
      <c r="C39" s="8"/>
      <c r="D39" s="8"/>
      <c r="E39" s="8"/>
    </row>
    <row r="40" spans="1:6" ht="38.25" customHeight="1">
      <c r="A40" s="316" t="s">
        <v>66</v>
      </c>
      <c r="B40" s="316"/>
      <c r="C40" s="316"/>
      <c r="D40" s="316"/>
      <c r="E40" s="316"/>
      <c r="F40" s="316"/>
    </row>
    <row r="41" spans="1:6" ht="18.75">
      <c r="A41" s="8"/>
      <c r="B41" s="8"/>
      <c r="C41" s="8"/>
      <c r="D41" s="8"/>
      <c r="E41" s="8"/>
    </row>
    <row r="42" spans="1:6" ht="22.5" customHeight="1">
      <c r="A42" s="8"/>
      <c r="B42" s="8"/>
      <c r="C42" s="8"/>
      <c r="D42" s="8"/>
      <c r="E42" s="8"/>
    </row>
    <row r="43" spans="1:6" ht="18.75">
      <c r="A43" s="8"/>
      <c r="B43" s="8"/>
      <c r="C43" s="8"/>
      <c r="D43" s="8"/>
      <c r="E43" s="8"/>
    </row>
    <row r="44" spans="1:6" ht="18.75">
      <c r="A44" s="8"/>
      <c r="B44" s="8"/>
      <c r="C44" s="8"/>
      <c r="D44" s="8"/>
      <c r="E44" s="8"/>
    </row>
    <row r="45" spans="1:6" ht="18.75">
      <c r="A45" s="8"/>
      <c r="B45" s="8"/>
      <c r="C45" s="8"/>
      <c r="D45" s="8"/>
      <c r="E45" s="8"/>
    </row>
    <row r="46" spans="1:6" ht="18.75">
      <c r="A46" s="8"/>
      <c r="B46" s="8"/>
      <c r="C46" s="8"/>
      <c r="D46" s="8"/>
      <c r="E46" s="8"/>
    </row>
  </sheetData>
  <mergeCells count="10">
    <mergeCell ref="A40:F40"/>
    <mergeCell ref="A2:F2"/>
    <mergeCell ref="A3:F3"/>
    <mergeCell ref="E4:F4"/>
    <mergeCell ref="A5:A7"/>
    <mergeCell ref="B5:B7"/>
    <mergeCell ref="C5:C7"/>
    <mergeCell ref="D5:D7"/>
    <mergeCell ref="E5:E7"/>
    <mergeCell ref="F5:F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workbookViewId="0">
      <selection activeCell="E27" sqref="E27"/>
    </sheetView>
  </sheetViews>
  <sheetFormatPr defaultColWidth="12.875" defaultRowHeight="15.75"/>
  <cols>
    <col min="1" max="1" width="6.25" style="5" customWidth="1"/>
    <col min="2" max="2" width="61.125" style="5" bestFit="1" customWidth="1"/>
    <col min="3" max="8" width="19.125" style="5" customWidth="1"/>
    <col min="9" max="16384" width="12.875" style="5"/>
  </cols>
  <sheetData>
    <row r="1" spans="1:256" ht="21" customHeight="1">
      <c r="A1" s="32" t="s">
        <v>0</v>
      </c>
      <c r="B1" s="2"/>
      <c r="C1" s="3"/>
      <c r="D1" s="4"/>
      <c r="E1" s="3"/>
      <c r="F1" s="3"/>
      <c r="G1" s="306" t="s">
        <v>67</v>
      </c>
      <c r="H1" s="306"/>
    </row>
    <row r="2" spans="1:256" ht="21" customHeight="1">
      <c r="A2" s="2" t="s">
        <v>387</v>
      </c>
      <c r="B2" s="48"/>
      <c r="C2" s="49"/>
      <c r="D2" s="49"/>
      <c r="E2" s="49"/>
      <c r="F2" s="49"/>
      <c r="G2" s="49"/>
      <c r="H2" s="49"/>
    </row>
    <row r="3" spans="1:256" ht="21" customHeight="1">
      <c r="A3" s="308" t="s">
        <v>2</v>
      </c>
      <c r="B3" s="308"/>
      <c r="C3" s="308"/>
      <c r="D3" s="308"/>
      <c r="E3" s="308"/>
      <c r="F3" s="308"/>
      <c r="G3" s="308"/>
      <c r="H3" s="308"/>
      <c r="I3" s="308" t="s">
        <v>2</v>
      </c>
      <c r="J3" s="308"/>
      <c r="K3" s="308"/>
      <c r="L3" s="308"/>
      <c r="M3" s="308"/>
      <c r="N3" s="308"/>
      <c r="O3" s="308"/>
      <c r="P3" s="308"/>
      <c r="Q3" s="308" t="s">
        <v>2</v>
      </c>
      <c r="R3" s="308"/>
      <c r="S3" s="308"/>
      <c r="T3" s="308"/>
      <c r="U3" s="308"/>
      <c r="V3" s="308"/>
      <c r="W3" s="308"/>
      <c r="X3" s="308"/>
      <c r="Y3" s="308" t="s">
        <v>2</v>
      </c>
      <c r="Z3" s="308"/>
      <c r="AA3" s="308"/>
      <c r="AB3" s="308"/>
      <c r="AC3" s="308"/>
      <c r="AD3" s="308"/>
      <c r="AE3" s="308"/>
      <c r="AF3" s="308"/>
      <c r="AG3" s="308" t="s">
        <v>2</v>
      </c>
      <c r="AH3" s="308"/>
      <c r="AI3" s="308"/>
      <c r="AJ3" s="308"/>
      <c r="AK3" s="308"/>
      <c r="AL3" s="308"/>
      <c r="AM3" s="308"/>
      <c r="AN3" s="308"/>
      <c r="AO3" s="308" t="s">
        <v>2</v>
      </c>
      <c r="AP3" s="308"/>
      <c r="AQ3" s="308"/>
      <c r="AR3" s="308"/>
      <c r="AS3" s="308"/>
      <c r="AT3" s="308"/>
      <c r="AU3" s="308"/>
      <c r="AV3" s="308"/>
      <c r="AW3" s="308" t="s">
        <v>2</v>
      </c>
      <c r="AX3" s="308"/>
      <c r="AY3" s="308"/>
      <c r="AZ3" s="308"/>
      <c r="BA3" s="308"/>
      <c r="BB3" s="308"/>
      <c r="BC3" s="308"/>
      <c r="BD3" s="308"/>
      <c r="BE3" s="308" t="s">
        <v>2</v>
      </c>
      <c r="BF3" s="308"/>
      <c r="BG3" s="308"/>
      <c r="BH3" s="308"/>
      <c r="BI3" s="308"/>
      <c r="BJ3" s="308"/>
      <c r="BK3" s="308"/>
      <c r="BL3" s="308"/>
      <c r="BM3" s="308" t="s">
        <v>2</v>
      </c>
      <c r="BN3" s="308"/>
      <c r="BO3" s="308"/>
      <c r="BP3" s="308"/>
      <c r="BQ3" s="308"/>
      <c r="BR3" s="308"/>
      <c r="BS3" s="308"/>
      <c r="BT3" s="308"/>
      <c r="BU3" s="308" t="s">
        <v>2</v>
      </c>
      <c r="BV3" s="308"/>
      <c r="BW3" s="308"/>
      <c r="BX3" s="308"/>
      <c r="BY3" s="308"/>
      <c r="BZ3" s="308"/>
      <c r="CA3" s="308"/>
      <c r="CB3" s="308"/>
      <c r="CC3" s="308" t="s">
        <v>2</v>
      </c>
      <c r="CD3" s="308"/>
      <c r="CE3" s="308"/>
      <c r="CF3" s="308"/>
      <c r="CG3" s="308"/>
      <c r="CH3" s="308"/>
      <c r="CI3" s="308"/>
      <c r="CJ3" s="308"/>
      <c r="CK3" s="308" t="s">
        <v>2</v>
      </c>
      <c r="CL3" s="308"/>
      <c r="CM3" s="308"/>
      <c r="CN3" s="308"/>
      <c r="CO3" s="308"/>
      <c r="CP3" s="308"/>
      <c r="CQ3" s="308"/>
      <c r="CR3" s="308"/>
      <c r="CS3" s="308" t="s">
        <v>2</v>
      </c>
      <c r="CT3" s="308"/>
      <c r="CU3" s="308"/>
      <c r="CV3" s="308"/>
      <c r="CW3" s="308"/>
      <c r="CX3" s="308"/>
      <c r="CY3" s="308"/>
      <c r="CZ3" s="308"/>
      <c r="DA3" s="308" t="s">
        <v>2</v>
      </c>
      <c r="DB3" s="308"/>
      <c r="DC3" s="308"/>
      <c r="DD3" s="308"/>
      <c r="DE3" s="308"/>
      <c r="DF3" s="308"/>
      <c r="DG3" s="308"/>
      <c r="DH3" s="308"/>
      <c r="DI3" s="308" t="s">
        <v>2</v>
      </c>
      <c r="DJ3" s="308"/>
      <c r="DK3" s="308"/>
      <c r="DL3" s="308"/>
      <c r="DM3" s="308"/>
      <c r="DN3" s="308"/>
      <c r="DO3" s="308"/>
      <c r="DP3" s="308"/>
      <c r="DQ3" s="308" t="s">
        <v>2</v>
      </c>
      <c r="DR3" s="308"/>
      <c r="DS3" s="308"/>
      <c r="DT3" s="308"/>
      <c r="DU3" s="308"/>
      <c r="DV3" s="308"/>
      <c r="DW3" s="308"/>
      <c r="DX3" s="308"/>
      <c r="DY3" s="308" t="s">
        <v>2</v>
      </c>
      <c r="DZ3" s="308"/>
      <c r="EA3" s="308"/>
      <c r="EB3" s="308"/>
      <c r="EC3" s="308"/>
      <c r="ED3" s="308"/>
      <c r="EE3" s="308"/>
      <c r="EF3" s="308"/>
      <c r="EG3" s="308" t="s">
        <v>2</v>
      </c>
      <c r="EH3" s="308"/>
      <c r="EI3" s="308"/>
      <c r="EJ3" s="308"/>
      <c r="EK3" s="308"/>
      <c r="EL3" s="308"/>
      <c r="EM3" s="308"/>
      <c r="EN3" s="308"/>
      <c r="EO3" s="308" t="s">
        <v>2</v>
      </c>
      <c r="EP3" s="308"/>
      <c r="EQ3" s="308"/>
      <c r="ER3" s="308"/>
      <c r="ES3" s="308"/>
      <c r="ET3" s="308"/>
      <c r="EU3" s="308"/>
      <c r="EV3" s="308"/>
      <c r="EW3" s="308" t="s">
        <v>2</v>
      </c>
      <c r="EX3" s="308"/>
      <c r="EY3" s="308"/>
      <c r="EZ3" s="308"/>
      <c r="FA3" s="308"/>
      <c r="FB3" s="308"/>
      <c r="FC3" s="308"/>
      <c r="FD3" s="308"/>
      <c r="FE3" s="308" t="s">
        <v>2</v>
      </c>
      <c r="FF3" s="308"/>
      <c r="FG3" s="308"/>
      <c r="FH3" s="308"/>
      <c r="FI3" s="308"/>
      <c r="FJ3" s="308"/>
      <c r="FK3" s="308"/>
      <c r="FL3" s="308"/>
      <c r="FM3" s="308" t="s">
        <v>2</v>
      </c>
      <c r="FN3" s="308"/>
      <c r="FO3" s="308"/>
      <c r="FP3" s="308"/>
      <c r="FQ3" s="308"/>
      <c r="FR3" s="308"/>
      <c r="FS3" s="308"/>
      <c r="FT3" s="308"/>
      <c r="FU3" s="308" t="s">
        <v>2</v>
      </c>
      <c r="FV3" s="308"/>
      <c r="FW3" s="308"/>
      <c r="FX3" s="308"/>
      <c r="FY3" s="308"/>
      <c r="FZ3" s="308"/>
      <c r="GA3" s="308"/>
      <c r="GB3" s="308"/>
      <c r="GC3" s="308" t="s">
        <v>2</v>
      </c>
      <c r="GD3" s="308"/>
      <c r="GE3" s="308"/>
      <c r="GF3" s="308"/>
      <c r="GG3" s="308"/>
      <c r="GH3" s="308"/>
      <c r="GI3" s="308"/>
      <c r="GJ3" s="308"/>
      <c r="GK3" s="308" t="s">
        <v>2</v>
      </c>
      <c r="GL3" s="308"/>
      <c r="GM3" s="308"/>
      <c r="GN3" s="308"/>
      <c r="GO3" s="308"/>
      <c r="GP3" s="308"/>
      <c r="GQ3" s="308"/>
      <c r="GR3" s="308"/>
      <c r="GS3" s="308" t="s">
        <v>2</v>
      </c>
      <c r="GT3" s="308"/>
      <c r="GU3" s="308"/>
      <c r="GV3" s="308"/>
      <c r="GW3" s="308"/>
      <c r="GX3" s="308"/>
      <c r="GY3" s="308"/>
      <c r="GZ3" s="308"/>
      <c r="HA3" s="308" t="s">
        <v>2</v>
      </c>
      <c r="HB3" s="308"/>
      <c r="HC3" s="308"/>
      <c r="HD3" s="308"/>
      <c r="HE3" s="308"/>
      <c r="HF3" s="308"/>
      <c r="HG3" s="308"/>
      <c r="HH3" s="308"/>
      <c r="HI3" s="308" t="s">
        <v>2</v>
      </c>
      <c r="HJ3" s="308"/>
      <c r="HK3" s="308"/>
      <c r="HL3" s="308"/>
      <c r="HM3" s="308"/>
      <c r="HN3" s="308"/>
      <c r="HO3" s="308"/>
      <c r="HP3" s="308"/>
      <c r="HQ3" s="308" t="s">
        <v>2</v>
      </c>
      <c r="HR3" s="308"/>
      <c r="HS3" s="308"/>
      <c r="HT3" s="308"/>
      <c r="HU3" s="308"/>
      <c r="HV3" s="308"/>
      <c r="HW3" s="308"/>
      <c r="HX3" s="308"/>
      <c r="HY3" s="308" t="s">
        <v>2</v>
      </c>
      <c r="HZ3" s="308"/>
      <c r="IA3" s="308"/>
      <c r="IB3" s="308"/>
      <c r="IC3" s="308"/>
      <c r="ID3" s="308"/>
      <c r="IE3" s="308"/>
      <c r="IF3" s="308"/>
      <c r="IG3" s="308" t="s">
        <v>2</v>
      </c>
      <c r="IH3" s="308"/>
      <c r="II3" s="308"/>
      <c r="IJ3" s="308"/>
      <c r="IK3" s="308"/>
      <c r="IL3" s="308"/>
      <c r="IM3" s="308"/>
      <c r="IN3" s="308"/>
      <c r="IO3" s="308" t="s">
        <v>2</v>
      </c>
      <c r="IP3" s="308"/>
      <c r="IQ3" s="308"/>
      <c r="IR3" s="308"/>
      <c r="IS3" s="308"/>
      <c r="IT3" s="308"/>
      <c r="IU3" s="308"/>
      <c r="IV3" s="308"/>
    </row>
    <row r="4" spans="1:256" ht="15.75" customHeight="1">
      <c r="A4" s="308"/>
      <c r="B4" s="308"/>
      <c r="C4" s="308"/>
      <c r="D4" s="308"/>
      <c r="E4" s="308"/>
      <c r="F4" s="308"/>
      <c r="G4" s="308"/>
      <c r="H4" s="308"/>
    </row>
    <row r="5" spans="1:256" s="51" customFormat="1" ht="16.5">
      <c r="A5" s="317" t="s">
        <v>4</v>
      </c>
      <c r="B5" s="317" t="s">
        <v>5</v>
      </c>
      <c r="C5" s="320" t="s">
        <v>388</v>
      </c>
      <c r="D5" s="321"/>
      <c r="E5" s="320" t="s">
        <v>384</v>
      </c>
      <c r="F5" s="324"/>
      <c r="G5" s="327" t="s">
        <v>68</v>
      </c>
      <c r="H5" s="321"/>
      <c r="I5" s="50"/>
    </row>
    <row r="6" spans="1:256" s="51" customFormat="1" ht="16.5">
      <c r="A6" s="318"/>
      <c r="B6" s="319"/>
      <c r="C6" s="322"/>
      <c r="D6" s="323"/>
      <c r="E6" s="325"/>
      <c r="F6" s="326"/>
      <c r="G6" s="322"/>
      <c r="H6" s="323"/>
      <c r="I6" s="50"/>
    </row>
    <row r="7" spans="1:256" s="51" customFormat="1" ht="29.25">
      <c r="A7" s="318"/>
      <c r="B7" s="319"/>
      <c r="C7" s="52" t="s">
        <v>69</v>
      </c>
      <c r="D7" s="52" t="s">
        <v>389</v>
      </c>
      <c r="E7" s="52" t="s">
        <v>69</v>
      </c>
      <c r="F7" s="52" t="s">
        <v>389</v>
      </c>
      <c r="G7" s="52" t="s">
        <v>69</v>
      </c>
      <c r="H7" s="52" t="s">
        <v>389</v>
      </c>
      <c r="I7" s="50"/>
    </row>
    <row r="8" spans="1:256" s="8" customFormat="1" ht="18.75">
      <c r="A8" s="9"/>
      <c r="B8" s="53" t="s">
        <v>70</v>
      </c>
      <c r="C8" s="54">
        <f>C9+C34+C35+C42</f>
        <v>5070000</v>
      </c>
      <c r="D8" s="54">
        <f t="shared" ref="D8:F8" si="0">D9+D34+D35+D42</f>
        <v>4339792</v>
      </c>
      <c r="E8" s="54">
        <f>E9+E34+E35+E42</f>
        <v>6410000</v>
      </c>
      <c r="F8" s="54">
        <f t="shared" si="0"/>
        <v>5822800</v>
      </c>
      <c r="G8" s="54">
        <f>E8/C8*100</f>
        <v>126.42998027613413</v>
      </c>
      <c r="H8" s="54">
        <f>F8/D8*100</f>
        <v>134.17232899641274</v>
      </c>
      <c r="I8" s="55"/>
    </row>
    <row r="9" spans="1:256" s="8" customFormat="1" ht="18.75">
      <c r="A9" s="12" t="s">
        <v>10</v>
      </c>
      <c r="B9" s="13" t="s">
        <v>71</v>
      </c>
      <c r="C9" s="56">
        <f>C10+C11+C12+C13+C14+C15+C18+C19+C24+C25+C26+C27+C28+C29+C30+C31+C32+C33</f>
        <v>4670000</v>
      </c>
      <c r="D9" s="56">
        <f t="shared" ref="D9:F9" si="1">D10+D11+D12+D13+D14+D15+D18+D19+D24+D25+D26+D27+D28+D29+D30+D31+D32+D33</f>
        <v>4339792</v>
      </c>
      <c r="E9" s="56">
        <f t="shared" si="1"/>
        <v>6095000</v>
      </c>
      <c r="F9" s="56">
        <f t="shared" si="1"/>
        <v>5822800</v>
      </c>
      <c r="G9" s="56">
        <f t="shared" ref="G9:H35" si="2">E9/C9*100</f>
        <v>130.51391862955032</v>
      </c>
      <c r="H9" s="56">
        <f t="shared" si="2"/>
        <v>134.17232899641274</v>
      </c>
      <c r="I9" s="55"/>
    </row>
    <row r="10" spans="1:256" s="8" customFormat="1" ht="18.75">
      <c r="A10" s="16">
        <v>1</v>
      </c>
      <c r="B10" s="17" t="s">
        <v>72</v>
      </c>
      <c r="C10" s="57">
        <v>811374</v>
      </c>
      <c r="D10" s="57">
        <v>811374</v>
      </c>
      <c r="E10" s="57">
        <v>920000</v>
      </c>
      <c r="F10" s="57">
        <f>E10</f>
        <v>920000</v>
      </c>
      <c r="G10" s="57">
        <f t="shared" si="2"/>
        <v>113.38790742616844</v>
      </c>
      <c r="H10" s="56">
        <f t="shared" si="2"/>
        <v>113.38790742616844</v>
      </c>
      <c r="I10" s="55"/>
    </row>
    <row r="11" spans="1:256" s="8" customFormat="1" ht="18.75">
      <c r="A11" s="16">
        <f>A10+1</f>
        <v>2</v>
      </c>
      <c r="B11" s="17" t="s">
        <v>73</v>
      </c>
      <c r="C11" s="57">
        <v>14797</v>
      </c>
      <c r="D11" s="57">
        <v>14797</v>
      </c>
      <c r="E11" s="57">
        <v>15500</v>
      </c>
      <c r="F11" s="57">
        <f>E11</f>
        <v>15500</v>
      </c>
      <c r="G11" s="57">
        <f t="shared" si="2"/>
        <v>104.75096303304723</v>
      </c>
      <c r="H11" s="57">
        <f t="shared" si="2"/>
        <v>104.75096303304723</v>
      </c>
      <c r="I11" s="55"/>
    </row>
    <row r="12" spans="1:256" s="8" customFormat="1" ht="18.75">
      <c r="A12" s="16">
        <f>A11+1</f>
        <v>3</v>
      </c>
      <c r="B12" s="17" t="s">
        <v>74</v>
      </c>
      <c r="C12" s="57">
        <v>96389</v>
      </c>
      <c r="D12" s="57">
        <v>96389</v>
      </c>
      <c r="E12" s="57">
        <v>100000</v>
      </c>
      <c r="F12" s="57">
        <f>E12</f>
        <v>100000</v>
      </c>
      <c r="G12" s="57">
        <f t="shared" si="2"/>
        <v>103.74627810227308</v>
      </c>
      <c r="H12" s="57">
        <f t="shared" si="2"/>
        <v>103.74627810227308</v>
      </c>
      <c r="I12" s="55"/>
    </row>
    <row r="13" spans="1:256" s="8" customFormat="1" ht="18.75">
      <c r="A13" s="16">
        <f>A12+1</f>
        <v>4</v>
      </c>
      <c r="B13" s="17" t="s">
        <v>75</v>
      </c>
      <c r="C13" s="57">
        <v>634712</v>
      </c>
      <c r="D13" s="57">
        <v>634712</v>
      </c>
      <c r="E13" s="57">
        <v>651000</v>
      </c>
      <c r="F13" s="57">
        <f>E13</f>
        <v>651000</v>
      </c>
      <c r="G13" s="57">
        <f t="shared" si="2"/>
        <v>102.56620325438939</v>
      </c>
      <c r="H13" s="57">
        <f t="shared" si="2"/>
        <v>102.56620325438939</v>
      </c>
      <c r="I13" s="55"/>
    </row>
    <row r="14" spans="1:256" s="8" customFormat="1" ht="18.75">
      <c r="A14" s="16">
        <f>A13+1</f>
        <v>5</v>
      </c>
      <c r="B14" s="17" t="s">
        <v>76</v>
      </c>
      <c r="C14" s="57">
        <v>190800</v>
      </c>
      <c r="D14" s="57">
        <v>190800</v>
      </c>
      <c r="E14" s="57">
        <v>161000</v>
      </c>
      <c r="F14" s="57">
        <f>E14</f>
        <v>161000</v>
      </c>
      <c r="G14" s="57">
        <f t="shared" si="2"/>
        <v>84.381551362683439</v>
      </c>
      <c r="H14" s="57">
        <f t="shared" si="2"/>
        <v>84.381551362683439</v>
      </c>
      <c r="I14" s="55"/>
    </row>
    <row r="15" spans="1:256" s="8" customFormat="1" ht="18.75">
      <c r="A15" s="16">
        <f>A14+1</f>
        <v>6</v>
      </c>
      <c r="B15" s="17" t="s">
        <v>77</v>
      </c>
      <c r="C15" s="57">
        <v>340000</v>
      </c>
      <c r="D15" s="57">
        <v>125800</v>
      </c>
      <c r="E15" s="57">
        <v>330000</v>
      </c>
      <c r="F15" s="57">
        <v>158400</v>
      </c>
      <c r="G15" s="57">
        <f t="shared" si="2"/>
        <v>97.058823529411768</v>
      </c>
      <c r="H15" s="57">
        <f t="shared" si="2"/>
        <v>125.9141494435612</v>
      </c>
      <c r="I15" s="55"/>
    </row>
    <row r="16" spans="1:256" s="8" customFormat="1" ht="18.75">
      <c r="A16" s="58" t="s">
        <v>53</v>
      </c>
      <c r="B16" s="59" t="s">
        <v>78</v>
      </c>
      <c r="C16" s="57"/>
      <c r="D16" s="57"/>
      <c r="E16" s="57"/>
      <c r="F16" s="57"/>
      <c r="G16" s="57"/>
      <c r="H16" s="57"/>
      <c r="I16" s="55"/>
    </row>
    <row r="17" spans="1:9" s="8" customFormat="1" ht="18.75">
      <c r="A17" s="58" t="s">
        <v>53</v>
      </c>
      <c r="B17" s="59" t="s">
        <v>79</v>
      </c>
      <c r="C17" s="57"/>
      <c r="D17" s="57"/>
      <c r="E17" s="57"/>
      <c r="F17" s="57"/>
      <c r="G17" s="57"/>
      <c r="H17" s="57"/>
      <c r="I17" s="55"/>
    </row>
    <row r="18" spans="1:9" s="8" customFormat="1" ht="18.75">
      <c r="A18" s="16">
        <f>A15+1</f>
        <v>7</v>
      </c>
      <c r="B18" s="17" t="s">
        <v>80</v>
      </c>
      <c r="C18" s="57">
        <v>185000</v>
      </c>
      <c r="D18" s="57">
        <v>185000</v>
      </c>
      <c r="E18" s="57">
        <v>197000</v>
      </c>
      <c r="F18" s="57">
        <v>197000</v>
      </c>
      <c r="G18" s="57">
        <f t="shared" si="2"/>
        <v>106.48648648648648</v>
      </c>
      <c r="H18" s="57">
        <f t="shared" si="2"/>
        <v>106.48648648648648</v>
      </c>
      <c r="I18" s="55"/>
    </row>
    <row r="19" spans="1:9" s="8" customFormat="1" ht="18.75">
      <c r="A19" s="16">
        <f>A18+1</f>
        <v>8</v>
      </c>
      <c r="B19" s="17" t="s">
        <v>81</v>
      </c>
      <c r="C19" s="57">
        <v>69000</v>
      </c>
      <c r="D19" s="57">
        <v>56580</v>
      </c>
      <c r="E19" s="57">
        <v>66200</v>
      </c>
      <c r="F19" s="57">
        <v>55200</v>
      </c>
      <c r="G19" s="57">
        <f t="shared" si="2"/>
        <v>95.94202898550725</v>
      </c>
      <c r="H19" s="57">
        <f t="shared" si="2"/>
        <v>97.560975609756099</v>
      </c>
      <c r="I19" s="55"/>
    </row>
    <row r="20" spans="1:9" s="8" customFormat="1" ht="18.75">
      <c r="A20" s="18" t="s">
        <v>53</v>
      </c>
      <c r="B20" s="60" t="s">
        <v>82</v>
      </c>
      <c r="C20" s="57"/>
      <c r="D20" s="57"/>
      <c r="E20" s="57"/>
      <c r="F20" s="57"/>
      <c r="G20" s="57"/>
      <c r="H20" s="57"/>
      <c r="I20" s="55"/>
    </row>
    <row r="21" spans="1:9" s="8" customFormat="1" ht="18.75">
      <c r="A21" s="18" t="s">
        <v>53</v>
      </c>
      <c r="B21" s="60" t="s">
        <v>83</v>
      </c>
      <c r="C21" s="57"/>
      <c r="D21" s="57"/>
      <c r="E21" s="57"/>
      <c r="F21" s="57"/>
      <c r="G21" s="57"/>
      <c r="H21" s="57"/>
      <c r="I21" s="55"/>
    </row>
    <row r="22" spans="1:9" s="8" customFormat="1" ht="18.75">
      <c r="A22" s="18" t="s">
        <v>53</v>
      </c>
      <c r="B22" s="60" t="s">
        <v>84</v>
      </c>
      <c r="C22" s="57"/>
      <c r="D22" s="57"/>
      <c r="E22" s="57"/>
      <c r="F22" s="57"/>
      <c r="G22" s="57"/>
      <c r="H22" s="57"/>
      <c r="I22" s="55"/>
    </row>
    <row r="23" spans="1:9" s="8" customFormat="1" ht="18.75">
      <c r="A23" s="18" t="s">
        <v>53</v>
      </c>
      <c r="B23" s="60" t="s">
        <v>85</v>
      </c>
      <c r="C23" s="57"/>
      <c r="D23" s="57"/>
      <c r="E23" s="57"/>
      <c r="F23" s="57"/>
      <c r="G23" s="57"/>
      <c r="H23" s="57"/>
      <c r="I23" s="55"/>
    </row>
    <row r="24" spans="1:9" s="8" customFormat="1" ht="18.75">
      <c r="A24" s="16">
        <f>A19+1</f>
        <v>9</v>
      </c>
      <c r="B24" s="17" t="s">
        <v>86</v>
      </c>
      <c r="C24" s="57"/>
      <c r="D24" s="57"/>
      <c r="E24" s="57"/>
      <c r="F24" s="57"/>
      <c r="G24" s="57"/>
      <c r="H24" s="57"/>
      <c r="I24" s="55"/>
    </row>
    <row r="25" spans="1:9" s="8" customFormat="1" ht="18.75">
      <c r="A25" s="16">
        <f>A24+1</f>
        <v>10</v>
      </c>
      <c r="B25" s="17" t="s">
        <v>87</v>
      </c>
      <c r="C25" s="57">
        <v>8000</v>
      </c>
      <c r="D25" s="57">
        <v>8000</v>
      </c>
      <c r="E25" s="57">
        <v>5800</v>
      </c>
      <c r="F25" s="57">
        <v>5800</v>
      </c>
      <c r="G25" s="57">
        <f t="shared" si="2"/>
        <v>72.5</v>
      </c>
      <c r="H25" s="57">
        <f t="shared" si="2"/>
        <v>72.5</v>
      </c>
      <c r="I25" s="55"/>
    </row>
    <row r="26" spans="1:9" s="8" customFormat="1" ht="18.75">
      <c r="A26" s="16">
        <f>A25+1</f>
        <v>11</v>
      </c>
      <c r="B26" s="17" t="s">
        <v>88</v>
      </c>
      <c r="C26" s="57">
        <v>150000</v>
      </c>
      <c r="D26" s="57">
        <v>150000</v>
      </c>
      <c r="E26" s="57">
        <v>290000</v>
      </c>
      <c r="F26" s="57">
        <v>290000</v>
      </c>
      <c r="G26" s="57">
        <f t="shared" si="2"/>
        <v>193.33333333333334</v>
      </c>
      <c r="H26" s="57">
        <f t="shared" si="2"/>
        <v>193.33333333333334</v>
      </c>
      <c r="I26" s="55"/>
    </row>
    <row r="27" spans="1:9" s="8" customFormat="1" ht="18.75">
      <c r="A27" s="16">
        <f>A26+1</f>
        <v>12</v>
      </c>
      <c r="B27" s="17" t="s">
        <v>89</v>
      </c>
      <c r="C27" s="57">
        <v>1880428</v>
      </c>
      <c r="D27" s="57">
        <v>1880428</v>
      </c>
      <c r="E27" s="57">
        <v>3100000</v>
      </c>
      <c r="F27" s="57">
        <v>3100000</v>
      </c>
      <c r="G27" s="57">
        <f t="shared" si="2"/>
        <v>164.85608595489961</v>
      </c>
      <c r="H27" s="57">
        <f t="shared" si="2"/>
        <v>164.85608595489961</v>
      </c>
      <c r="I27" s="55"/>
    </row>
    <row r="28" spans="1:9" s="8" customFormat="1" ht="18.75">
      <c r="A28" s="16">
        <f>A27+1</f>
        <v>13</v>
      </c>
      <c r="B28" s="17" t="s">
        <v>90</v>
      </c>
      <c r="C28" s="57">
        <v>1000</v>
      </c>
      <c r="D28" s="57">
        <v>1000</v>
      </c>
      <c r="E28" s="57">
        <v>500</v>
      </c>
      <c r="F28" s="57">
        <v>500</v>
      </c>
      <c r="G28" s="57">
        <f t="shared" si="2"/>
        <v>50</v>
      </c>
      <c r="H28" s="57">
        <f t="shared" si="2"/>
        <v>50</v>
      </c>
      <c r="I28" s="55"/>
    </row>
    <row r="29" spans="1:9" s="8" customFormat="1" ht="18.75">
      <c r="A29" s="16">
        <v>14</v>
      </c>
      <c r="B29" s="235" t="s">
        <v>91</v>
      </c>
      <c r="C29" s="57">
        <v>14500</v>
      </c>
      <c r="D29" s="57">
        <v>14500</v>
      </c>
      <c r="E29" s="57">
        <v>13500</v>
      </c>
      <c r="F29" s="57">
        <v>13500</v>
      </c>
      <c r="G29" s="57">
        <f t="shared" si="2"/>
        <v>93.103448275862064</v>
      </c>
      <c r="H29" s="57">
        <f t="shared" si="2"/>
        <v>93.103448275862064</v>
      </c>
      <c r="I29" s="55"/>
    </row>
    <row r="30" spans="1:9" s="8" customFormat="1" ht="18.75">
      <c r="A30" s="16">
        <v>15</v>
      </c>
      <c r="B30" s="235" t="s">
        <v>92</v>
      </c>
      <c r="C30" s="57">
        <v>160000</v>
      </c>
      <c r="D30" s="57">
        <v>81212</v>
      </c>
      <c r="E30" s="57">
        <v>155000</v>
      </c>
      <c r="F30" s="57">
        <v>86400</v>
      </c>
      <c r="G30" s="57">
        <f t="shared" si="2"/>
        <v>96.875</v>
      </c>
      <c r="H30" s="57">
        <f t="shared" si="2"/>
        <v>106.38821848987834</v>
      </c>
      <c r="I30" s="55"/>
    </row>
    <row r="31" spans="1:9" s="8" customFormat="1" ht="18.75">
      <c r="A31" s="16">
        <v>16</v>
      </c>
      <c r="B31" s="235" t="s">
        <v>93</v>
      </c>
      <c r="C31" s="57">
        <v>110000</v>
      </c>
      <c r="D31" s="57">
        <v>85200</v>
      </c>
      <c r="E31" s="57">
        <v>86000</v>
      </c>
      <c r="F31" s="57">
        <v>65000</v>
      </c>
      <c r="G31" s="57">
        <f t="shared" si="2"/>
        <v>78.181818181818187</v>
      </c>
      <c r="H31" s="57">
        <f t="shared" si="2"/>
        <v>76.291079812206576</v>
      </c>
      <c r="I31" s="55"/>
    </row>
    <row r="32" spans="1:9" s="8" customFormat="1" ht="18.75">
      <c r="A32" s="16">
        <v>17</v>
      </c>
      <c r="B32" s="235" t="s">
        <v>94</v>
      </c>
      <c r="C32" s="57">
        <v>3000</v>
      </c>
      <c r="D32" s="57">
        <v>3000</v>
      </c>
      <c r="E32" s="57">
        <v>3500</v>
      </c>
      <c r="F32" s="57">
        <v>3500</v>
      </c>
      <c r="G32" s="57">
        <f t="shared" si="2"/>
        <v>116.66666666666667</v>
      </c>
      <c r="H32" s="57">
        <f t="shared" si="2"/>
        <v>116.66666666666667</v>
      </c>
      <c r="I32" s="55"/>
    </row>
    <row r="33" spans="1:9" s="8" customFormat="1" ht="31.5">
      <c r="A33" s="61">
        <v>18</v>
      </c>
      <c r="B33" s="236" t="s">
        <v>95</v>
      </c>
      <c r="C33" s="57">
        <v>1000</v>
      </c>
      <c r="D33" s="57">
        <v>1000</v>
      </c>
      <c r="E33" s="57"/>
      <c r="F33" s="57"/>
      <c r="G33" s="57">
        <f t="shared" si="2"/>
        <v>0</v>
      </c>
      <c r="H33" s="57">
        <f t="shared" si="2"/>
        <v>0</v>
      </c>
      <c r="I33" s="55"/>
    </row>
    <row r="34" spans="1:9" s="8" customFormat="1" ht="18.75">
      <c r="A34" s="12" t="s">
        <v>14</v>
      </c>
      <c r="B34" s="237" t="s">
        <v>96</v>
      </c>
      <c r="C34" s="57"/>
      <c r="D34" s="57"/>
      <c r="E34" s="57"/>
      <c r="F34" s="57"/>
      <c r="G34" s="57"/>
      <c r="H34" s="57"/>
      <c r="I34" s="55"/>
    </row>
    <row r="35" spans="1:9" s="8" customFormat="1" ht="18.75">
      <c r="A35" s="12" t="s">
        <v>18</v>
      </c>
      <c r="B35" s="237" t="s">
        <v>97</v>
      </c>
      <c r="C35" s="57">
        <v>400000</v>
      </c>
      <c r="D35" s="57">
        <f t="shared" ref="D35:F35" si="3">D36+D37+D38+D39+D40+D41</f>
        <v>0</v>
      </c>
      <c r="E35" s="57">
        <v>315000</v>
      </c>
      <c r="F35" s="57">
        <f t="shared" si="3"/>
        <v>0</v>
      </c>
      <c r="G35" s="57">
        <f t="shared" si="2"/>
        <v>78.75</v>
      </c>
      <c r="H35" s="57"/>
      <c r="I35" s="55"/>
    </row>
    <row r="36" spans="1:9" s="8" customFormat="1" ht="18.75">
      <c r="A36" s="16">
        <v>1</v>
      </c>
      <c r="B36" s="235" t="s">
        <v>98</v>
      </c>
      <c r="C36" s="57"/>
      <c r="D36" s="57"/>
      <c r="E36" s="57"/>
      <c r="F36" s="57"/>
      <c r="G36" s="57"/>
      <c r="H36" s="57"/>
      <c r="I36" s="55"/>
    </row>
    <row r="37" spans="1:9" s="8" customFormat="1" ht="18.75">
      <c r="A37" s="16">
        <f>A36+1</f>
        <v>2</v>
      </c>
      <c r="B37" s="235" t="s">
        <v>99</v>
      </c>
      <c r="C37" s="57"/>
      <c r="D37" s="57"/>
      <c r="E37" s="57"/>
      <c r="F37" s="57"/>
      <c r="G37" s="57"/>
      <c r="H37" s="57"/>
      <c r="I37" s="55"/>
    </row>
    <row r="38" spans="1:9" s="8" customFormat="1" ht="18.75">
      <c r="A38" s="16">
        <f>A37+1</f>
        <v>3</v>
      </c>
      <c r="B38" s="235" t="s">
        <v>100</v>
      </c>
      <c r="C38" s="57"/>
      <c r="D38" s="57"/>
      <c r="E38" s="57"/>
      <c r="F38" s="57"/>
      <c r="G38" s="57"/>
      <c r="H38" s="57"/>
      <c r="I38" s="55"/>
    </row>
    <row r="39" spans="1:9" s="8" customFormat="1" ht="18.75">
      <c r="A39" s="16">
        <f>A38+1</f>
        <v>4</v>
      </c>
      <c r="B39" s="235" t="s">
        <v>101</v>
      </c>
      <c r="C39" s="57"/>
      <c r="D39" s="57"/>
      <c r="E39" s="57"/>
      <c r="F39" s="57"/>
      <c r="G39" s="57"/>
      <c r="H39" s="57"/>
      <c r="I39" s="55"/>
    </row>
    <row r="40" spans="1:9" s="8" customFormat="1" ht="18.75">
      <c r="A40" s="16">
        <v>5</v>
      </c>
      <c r="B40" s="235" t="s">
        <v>102</v>
      </c>
      <c r="C40" s="57"/>
      <c r="D40" s="57"/>
      <c r="E40" s="57"/>
      <c r="F40" s="57"/>
      <c r="G40" s="57"/>
      <c r="H40" s="57"/>
      <c r="I40" s="55"/>
    </row>
    <row r="41" spans="1:9" s="8" customFormat="1" ht="18.75">
      <c r="A41" s="16">
        <v>6</v>
      </c>
      <c r="B41" s="235" t="s">
        <v>103</v>
      </c>
      <c r="C41" s="57"/>
      <c r="D41" s="57"/>
      <c r="E41" s="57"/>
      <c r="F41" s="57"/>
      <c r="G41" s="57"/>
      <c r="H41" s="57"/>
      <c r="I41" s="55"/>
    </row>
    <row r="42" spans="1:9" s="8" customFormat="1" ht="18.600000000000001" customHeight="1">
      <c r="A42" s="62" t="s">
        <v>20</v>
      </c>
      <c r="B42" s="238" t="s">
        <v>104</v>
      </c>
      <c r="C42" s="64"/>
      <c r="D42" s="64"/>
      <c r="E42" s="64"/>
      <c r="F42" s="64"/>
      <c r="G42" s="64"/>
      <c r="H42" s="64"/>
      <c r="I42" s="55"/>
    </row>
    <row r="43" spans="1:9" ht="22.5" customHeight="1">
      <c r="A43" s="8"/>
      <c r="B43" s="65"/>
      <c r="C43" s="8"/>
      <c r="D43" s="8"/>
      <c r="E43" s="8"/>
      <c r="F43" s="8"/>
      <c r="G43" s="8"/>
      <c r="H43" s="8"/>
    </row>
    <row r="44" spans="1:9" ht="18.75">
      <c r="A44" s="8"/>
      <c r="B44" s="65"/>
      <c r="C44" s="8"/>
      <c r="D44" s="8"/>
      <c r="E44" s="8"/>
      <c r="F44" s="8"/>
      <c r="G44" s="8"/>
      <c r="H44" s="8"/>
    </row>
    <row r="45" spans="1:9" ht="18.75">
      <c r="A45" s="8"/>
      <c r="B45" s="66"/>
      <c r="C45" s="8"/>
      <c r="D45" s="8"/>
      <c r="E45" s="8"/>
      <c r="F45" s="8"/>
      <c r="G45" s="8"/>
      <c r="H45" s="8"/>
    </row>
    <row r="46" spans="1:9" ht="18.75">
      <c r="A46" s="31"/>
      <c r="B46" s="65"/>
      <c r="C46" s="8"/>
      <c r="D46" s="8"/>
      <c r="E46" s="8"/>
      <c r="F46" s="8"/>
      <c r="G46" s="8"/>
      <c r="H46" s="8"/>
    </row>
    <row r="47" spans="1:9" ht="18.75">
      <c r="A47" s="67"/>
      <c r="B47" s="65"/>
      <c r="C47" s="8"/>
      <c r="D47" s="8"/>
      <c r="E47" s="8"/>
      <c r="F47" s="8"/>
      <c r="G47" s="8"/>
      <c r="H47" s="8"/>
    </row>
    <row r="48" spans="1:9" ht="18.75">
      <c r="A48" s="67"/>
      <c r="B48" s="65"/>
      <c r="C48" s="8"/>
      <c r="D48" s="8"/>
      <c r="E48" s="8"/>
      <c r="F48" s="8"/>
      <c r="G48" s="8"/>
      <c r="H48" s="8"/>
    </row>
  </sheetData>
  <mergeCells count="39">
    <mergeCell ref="AG3:AN3"/>
    <mergeCell ref="G1:H1"/>
    <mergeCell ref="A3:H3"/>
    <mergeCell ref="I3:P3"/>
    <mergeCell ref="Q3:X3"/>
    <mergeCell ref="Y3:AF3"/>
    <mergeCell ref="DY3:EF3"/>
    <mergeCell ref="AO3:AV3"/>
    <mergeCell ref="AW3:BD3"/>
    <mergeCell ref="BE3:BL3"/>
    <mergeCell ref="BM3:BT3"/>
    <mergeCell ref="BU3:CB3"/>
    <mergeCell ref="CC3:CJ3"/>
    <mergeCell ref="CK3:CR3"/>
    <mergeCell ref="CS3:CZ3"/>
    <mergeCell ref="DA3:DH3"/>
    <mergeCell ref="DI3:DP3"/>
    <mergeCell ref="DQ3:DX3"/>
    <mergeCell ref="EO3:EV3"/>
    <mergeCell ref="EW3:FD3"/>
    <mergeCell ref="FE3:FL3"/>
    <mergeCell ref="FM3:FT3"/>
    <mergeCell ref="FU3:GB3"/>
    <mergeCell ref="HY3:IF3"/>
    <mergeCell ref="IG3:IN3"/>
    <mergeCell ref="IO3:IV3"/>
    <mergeCell ref="A4:H4"/>
    <mergeCell ref="A5:A7"/>
    <mergeCell ref="B5:B7"/>
    <mergeCell ref="C5:D6"/>
    <mergeCell ref="E5:F6"/>
    <mergeCell ref="G5:H6"/>
    <mergeCell ref="GC3:GJ3"/>
    <mergeCell ref="GK3:GR3"/>
    <mergeCell ref="GS3:GZ3"/>
    <mergeCell ref="HA3:HH3"/>
    <mergeCell ref="HI3:HP3"/>
    <mergeCell ref="HQ3:HX3"/>
    <mergeCell ref="EG3:EN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sqref="A1:XFD1048576"/>
    </sheetView>
  </sheetViews>
  <sheetFormatPr defaultColWidth="12.875" defaultRowHeight="15.75"/>
  <cols>
    <col min="1" max="1" width="7.25" style="5" customWidth="1"/>
    <col min="2" max="2" width="71.25" style="5" customWidth="1"/>
    <col min="3" max="3" width="18.375" style="5" customWidth="1"/>
    <col min="4" max="4" width="18" style="5" customWidth="1"/>
    <col min="5" max="5" width="18.75" style="5" customWidth="1"/>
    <col min="6" max="16384" width="12.875" style="5"/>
  </cols>
  <sheetData>
    <row r="1" spans="1:7" ht="21" customHeight="1">
      <c r="A1" s="32" t="s">
        <v>0</v>
      </c>
      <c r="B1" s="2"/>
      <c r="C1" s="3"/>
      <c r="E1" s="222" t="s">
        <v>105</v>
      </c>
      <c r="F1" s="1"/>
    </row>
    <row r="2" spans="1:7" ht="12.75" customHeight="1">
      <c r="A2" s="68"/>
      <c r="B2" s="68"/>
      <c r="C2" s="3"/>
      <c r="D2" s="3"/>
      <c r="E2" s="3"/>
    </row>
    <row r="3" spans="1:7" ht="43.9" customHeight="1">
      <c r="A3" s="69" t="s">
        <v>390</v>
      </c>
      <c r="B3" s="70"/>
      <c r="C3" s="49"/>
      <c r="D3" s="49"/>
      <c r="E3" s="49"/>
    </row>
    <row r="4" spans="1:7" ht="21" customHeight="1">
      <c r="A4" s="308" t="s">
        <v>2</v>
      </c>
      <c r="B4" s="308"/>
      <c r="C4" s="308"/>
      <c r="D4" s="308"/>
      <c r="E4" s="308"/>
      <c r="F4" s="6"/>
      <c r="G4" s="6"/>
    </row>
    <row r="5" spans="1:7" ht="19.5" customHeight="1">
      <c r="A5" s="7"/>
      <c r="B5" s="7"/>
      <c r="C5" s="8"/>
      <c r="E5" s="71" t="s">
        <v>3</v>
      </c>
    </row>
    <row r="6" spans="1:7" s="51" customFormat="1" ht="25.5" customHeight="1">
      <c r="A6" s="310" t="s">
        <v>106</v>
      </c>
      <c r="B6" s="313" t="s">
        <v>5</v>
      </c>
      <c r="C6" s="310" t="s">
        <v>107</v>
      </c>
      <c r="D6" s="328" t="s">
        <v>108</v>
      </c>
      <c r="E6" s="329"/>
    </row>
    <row r="7" spans="1:7" s="51" customFormat="1" ht="47.25" customHeight="1">
      <c r="A7" s="311"/>
      <c r="B7" s="314"/>
      <c r="C7" s="311"/>
      <c r="D7" s="72" t="s">
        <v>50</v>
      </c>
      <c r="E7" s="72" t="s">
        <v>109</v>
      </c>
    </row>
    <row r="8" spans="1:7" s="8" customFormat="1" ht="18.75">
      <c r="A8" s="9"/>
      <c r="B8" s="73" t="s">
        <v>110</v>
      </c>
      <c r="C8" s="54">
        <f>D8+E8</f>
        <v>14624976</v>
      </c>
      <c r="D8" s="54">
        <v>7127736</v>
      </c>
      <c r="E8" s="54">
        <v>7497240</v>
      </c>
    </row>
    <row r="9" spans="1:7" s="8" customFormat="1" ht="18.75">
      <c r="A9" s="12" t="s">
        <v>8</v>
      </c>
      <c r="B9" s="40" t="s">
        <v>111</v>
      </c>
      <c r="C9" s="57">
        <f t="shared" ref="C9:C32" si="0">D9+E9</f>
        <v>13043071</v>
      </c>
      <c r="D9" s="56">
        <v>5545831</v>
      </c>
      <c r="E9" s="56">
        <f>E8</f>
        <v>7497240</v>
      </c>
    </row>
    <row r="10" spans="1:7" s="31" customFormat="1" ht="18.75">
      <c r="A10" s="12" t="s">
        <v>10</v>
      </c>
      <c r="B10" s="40" t="s">
        <v>112</v>
      </c>
      <c r="C10" s="57">
        <f t="shared" si="0"/>
        <v>4232209</v>
      </c>
      <c r="D10" s="74">
        <v>2865609</v>
      </c>
      <c r="E10" s="57">
        <v>1366600</v>
      </c>
    </row>
    <row r="11" spans="1:7" s="31" customFormat="1" ht="18.75">
      <c r="A11" s="16">
        <v>1</v>
      </c>
      <c r="B11" s="38" t="s">
        <v>113</v>
      </c>
      <c r="C11" s="57">
        <f t="shared" si="0"/>
        <v>3654860</v>
      </c>
      <c r="D11" s="74">
        <v>2288260</v>
      </c>
      <c r="E11" s="57">
        <f>E10</f>
        <v>1366600</v>
      </c>
    </row>
    <row r="12" spans="1:7" s="31" customFormat="1" ht="18.75">
      <c r="A12" s="75"/>
      <c r="B12" s="38" t="s">
        <v>114</v>
      </c>
      <c r="C12" s="57">
        <f t="shared" si="0"/>
        <v>0</v>
      </c>
      <c r="D12" s="74"/>
      <c r="E12" s="57"/>
    </row>
    <row r="13" spans="1:7" s="31" customFormat="1" ht="18.75">
      <c r="A13" s="58" t="s">
        <v>53</v>
      </c>
      <c r="B13" s="59" t="s">
        <v>115</v>
      </c>
      <c r="C13" s="57">
        <f t="shared" si="0"/>
        <v>0</v>
      </c>
      <c r="D13" s="74"/>
      <c r="E13" s="57"/>
    </row>
    <row r="14" spans="1:7" s="31" customFormat="1" ht="18.75">
      <c r="A14" s="58" t="s">
        <v>53</v>
      </c>
      <c r="B14" s="59" t="s">
        <v>116</v>
      </c>
      <c r="C14" s="57">
        <f t="shared" si="0"/>
        <v>0</v>
      </c>
      <c r="D14" s="74"/>
      <c r="E14" s="57"/>
    </row>
    <row r="15" spans="1:7" s="31" customFormat="1" ht="18.75">
      <c r="A15" s="75"/>
      <c r="B15" s="38" t="s">
        <v>117</v>
      </c>
      <c r="C15" s="57">
        <f t="shared" si="0"/>
        <v>0</v>
      </c>
      <c r="D15" s="74"/>
      <c r="E15" s="57"/>
    </row>
    <row r="16" spans="1:7" s="31" customFormat="1" ht="18.75">
      <c r="A16" s="75"/>
      <c r="B16" s="38" t="s">
        <v>391</v>
      </c>
      <c r="C16" s="57">
        <f t="shared" si="0"/>
        <v>577390</v>
      </c>
      <c r="D16" s="74">
        <v>577390</v>
      </c>
      <c r="E16" s="57"/>
    </row>
    <row r="17" spans="1:5" s="31" customFormat="1" ht="18.75">
      <c r="A17" s="58" t="s">
        <v>53</v>
      </c>
      <c r="B17" s="59" t="s">
        <v>118</v>
      </c>
      <c r="C17" s="57">
        <f t="shared" si="0"/>
        <v>3064000</v>
      </c>
      <c r="D17" s="74">
        <v>1697400</v>
      </c>
      <c r="E17" s="57">
        <v>1366600</v>
      </c>
    </row>
    <row r="18" spans="1:5" s="31" customFormat="1" ht="18.75">
      <c r="A18" s="58" t="s">
        <v>53</v>
      </c>
      <c r="B18" s="59" t="s">
        <v>119</v>
      </c>
      <c r="C18" s="57">
        <f t="shared" si="0"/>
        <v>13470</v>
      </c>
      <c r="D18" s="74">
        <v>13470</v>
      </c>
      <c r="E18" s="57"/>
    </row>
    <row r="19" spans="1:5" s="31" customFormat="1" ht="47.25">
      <c r="A19" s="61">
        <v>2</v>
      </c>
      <c r="B19" s="76" t="s">
        <v>120</v>
      </c>
      <c r="C19" s="57">
        <f t="shared" si="0"/>
        <v>0</v>
      </c>
      <c r="D19" s="74"/>
      <c r="E19" s="57"/>
    </row>
    <row r="20" spans="1:5" s="31" customFormat="1" ht="18.75">
      <c r="A20" s="16">
        <v>3</v>
      </c>
      <c r="B20" s="38" t="s">
        <v>121</v>
      </c>
      <c r="C20" s="57">
        <f t="shared" si="0"/>
        <v>497049</v>
      </c>
      <c r="D20" s="74">
        <v>497049</v>
      </c>
      <c r="E20" s="57"/>
    </row>
    <row r="21" spans="1:5" s="8" customFormat="1" ht="18.75">
      <c r="A21" s="12" t="s">
        <v>14</v>
      </c>
      <c r="B21" s="40" t="s">
        <v>28</v>
      </c>
      <c r="C21" s="57">
        <f t="shared" si="0"/>
        <v>8548701</v>
      </c>
      <c r="D21" s="74">
        <v>2543379</v>
      </c>
      <c r="E21" s="57">
        <v>6005322</v>
      </c>
    </row>
    <row r="22" spans="1:5" s="8" customFormat="1" ht="18.75">
      <c r="A22" s="12"/>
      <c r="B22" s="59" t="s">
        <v>122</v>
      </c>
      <c r="C22" s="57">
        <f t="shared" si="0"/>
        <v>0</v>
      </c>
      <c r="D22" s="74"/>
      <c r="E22" s="57"/>
    </row>
    <row r="23" spans="1:5" s="8" customFormat="1" ht="18.75">
      <c r="A23" s="77">
        <v>1</v>
      </c>
      <c r="B23" s="78" t="s">
        <v>115</v>
      </c>
      <c r="C23" s="57">
        <f t="shared" si="0"/>
        <v>4111484</v>
      </c>
      <c r="D23" s="74">
        <v>622378</v>
      </c>
      <c r="E23" s="57">
        <v>3489106</v>
      </c>
    </row>
    <row r="24" spans="1:5" s="8" customFormat="1" ht="18.75">
      <c r="A24" s="77">
        <f>A23+1</f>
        <v>2</v>
      </c>
      <c r="B24" s="78" t="s">
        <v>116</v>
      </c>
      <c r="C24" s="57">
        <f t="shared" si="0"/>
        <v>19269</v>
      </c>
      <c r="D24" s="74">
        <v>15434</v>
      </c>
      <c r="E24" s="57">
        <v>3835</v>
      </c>
    </row>
    <row r="25" spans="1:5" s="8" customFormat="1" ht="18.75">
      <c r="A25" s="21" t="s">
        <v>18</v>
      </c>
      <c r="B25" s="40" t="s">
        <v>29</v>
      </c>
      <c r="C25" s="57">
        <f t="shared" si="0"/>
        <v>0</v>
      </c>
      <c r="D25" s="74"/>
      <c r="E25" s="57"/>
    </row>
    <row r="26" spans="1:5" s="8" customFormat="1" ht="18.75">
      <c r="A26" s="12" t="s">
        <v>20</v>
      </c>
      <c r="B26" s="40" t="s">
        <v>30</v>
      </c>
      <c r="C26" s="57">
        <f t="shared" si="0"/>
        <v>1300</v>
      </c>
      <c r="D26" s="74">
        <v>1300</v>
      </c>
      <c r="E26" s="57"/>
    </row>
    <row r="27" spans="1:5" s="8" customFormat="1" ht="18.75">
      <c r="A27" s="12" t="s">
        <v>22</v>
      </c>
      <c r="B27" s="40" t="s">
        <v>31</v>
      </c>
      <c r="C27" s="57">
        <f t="shared" si="0"/>
        <v>260861</v>
      </c>
      <c r="D27" s="74">
        <v>135543</v>
      </c>
      <c r="E27" s="57">
        <v>125318</v>
      </c>
    </row>
    <row r="28" spans="1:5" s="8" customFormat="1" ht="18.75">
      <c r="A28" s="12" t="s">
        <v>123</v>
      </c>
      <c r="B28" s="79" t="s">
        <v>32</v>
      </c>
      <c r="C28" s="57">
        <f t="shared" si="0"/>
        <v>0</v>
      </c>
      <c r="D28" s="74"/>
      <c r="E28" s="57"/>
    </row>
    <row r="29" spans="1:5" s="8" customFormat="1" ht="18.75">
      <c r="A29" s="12" t="s">
        <v>24</v>
      </c>
      <c r="B29" s="80" t="s">
        <v>124</v>
      </c>
      <c r="C29" s="57">
        <f t="shared" si="0"/>
        <v>1581905</v>
      </c>
      <c r="D29" s="74">
        <v>1581905</v>
      </c>
      <c r="E29" s="57"/>
    </row>
    <row r="30" spans="1:5" s="8" customFormat="1" ht="18.75">
      <c r="A30" s="12" t="s">
        <v>10</v>
      </c>
      <c r="B30" s="40" t="s">
        <v>34</v>
      </c>
      <c r="C30" s="57">
        <f t="shared" si="0"/>
        <v>0</v>
      </c>
      <c r="D30" s="74"/>
      <c r="E30" s="57"/>
    </row>
    <row r="31" spans="1:5" s="8" customFormat="1" ht="18.75">
      <c r="A31" s="12" t="s">
        <v>14</v>
      </c>
      <c r="B31" s="40" t="s">
        <v>35</v>
      </c>
      <c r="C31" s="57">
        <f t="shared" si="0"/>
        <v>1581905</v>
      </c>
      <c r="D31" s="74">
        <v>1581905</v>
      </c>
      <c r="E31" s="57"/>
    </row>
    <row r="32" spans="1:5" s="8" customFormat="1" ht="18.75">
      <c r="A32" s="62" t="s">
        <v>37</v>
      </c>
      <c r="B32" s="63" t="s">
        <v>125</v>
      </c>
      <c r="C32" s="64">
        <f t="shared" si="0"/>
        <v>0</v>
      </c>
      <c r="D32" s="81"/>
      <c r="E32" s="64"/>
    </row>
    <row r="33" spans="1:4" ht="18.75">
      <c r="A33" s="8"/>
      <c r="B33" s="8"/>
      <c r="C33" s="8"/>
      <c r="D33" s="8"/>
    </row>
  </sheetData>
  <mergeCells count="5">
    <mergeCell ref="A4:E4"/>
    <mergeCell ref="A6:A7"/>
    <mergeCell ref="B6:B7"/>
    <mergeCell ref="C6:C7"/>
    <mergeCell ref="D6:E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sqref="A1:XFD1048576"/>
    </sheetView>
  </sheetViews>
  <sheetFormatPr defaultColWidth="11.75" defaultRowHeight="16.5"/>
  <cols>
    <col min="1" max="1" width="10.125" style="84" customWidth="1"/>
    <col min="2" max="2" width="84.375" style="84" customWidth="1"/>
    <col min="3" max="3" width="27.625" style="114" customWidth="1"/>
    <col min="4" max="16384" width="11.75" style="84"/>
  </cols>
  <sheetData>
    <row r="1" spans="1:3">
      <c r="A1" s="32" t="s">
        <v>0</v>
      </c>
      <c r="B1" s="82"/>
      <c r="C1" s="83" t="s">
        <v>126</v>
      </c>
    </row>
    <row r="2" spans="1:3">
      <c r="A2" s="85"/>
      <c r="B2" s="82"/>
      <c r="C2" s="86"/>
    </row>
    <row r="3" spans="1:3">
      <c r="A3" s="330" t="s">
        <v>392</v>
      </c>
      <c r="B3" s="330"/>
      <c r="C3" s="330"/>
    </row>
    <row r="4" spans="1:3">
      <c r="A4" s="331" t="s">
        <v>2</v>
      </c>
      <c r="B4" s="331"/>
      <c r="C4" s="331"/>
    </row>
    <row r="5" spans="1:3">
      <c r="A5" s="224"/>
      <c r="B5" s="224"/>
      <c r="C5" s="224"/>
    </row>
    <row r="6" spans="1:3">
      <c r="A6" s="87"/>
      <c r="B6" s="239"/>
      <c r="C6" s="88" t="s">
        <v>3</v>
      </c>
    </row>
    <row r="7" spans="1:3" s="91" customFormat="1" ht="34.5" customHeight="1">
      <c r="A7" s="89" t="s">
        <v>4</v>
      </c>
      <c r="B7" s="89" t="s">
        <v>127</v>
      </c>
      <c r="C7" s="90" t="s">
        <v>128</v>
      </c>
    </row>
    <row r="8" spans="1:3" s="94" customFormat="1" ht="18" customHeight="1">
      <c r="A8" s="92"/>
      <c r="B8" s="92" t="s">
        <v>25</v>
      </c>
      <c r="C8" s="93">
        <f>C9+C10</f>
        <v>12546056</v>
      </c>
    </row>
    <row r="9" spans="1:3" s="94" customFormat="1" ht="18" customHeight="1">
      <c r="A9" s="95" t="s">
        <v>8</v>
      </c>
      <c r="B9" s="96" t="s">
        <v>129</v>
      </c>
      <c r="C9" s="97">
        <f>5418320</f>
        <v>5418320</v>
      </c>
    </row>
    <row r="10" spans="1:3" s="94" customFormat="1" ht="18" customHeight="1">
      <c r="A10" s="95" t="s">
        <v>24</v>
      </c>
      <c r="B10" s="96" t="s">
        <v>130</v>
      </c>
      <c r="C10" s="97">
        <v>7127736</v>
      </c>
    </row>
    <row r="11" spans="1:3" s="94" customFormat="1" ht="18" customHeight="1">
      <c r="A11" s="95"/>
      <c r="B11" s="98" t="s">
        <v>122</v>
      </c>
      <c r="C11" s="97"/>
    </row>
    <row r="12" spans="1:3" s="94" customFormat="1" ht="18" customHeight="1">
      <c r="A12" s="95" t="s">
        <v>10</v>
      </c>
      <c r="B12" s="99" t="s">
        <v>112</v>
      </c>
      <c r="C12" s="97">
        <v>2865609</v>
      </c>
    </row>
    <row r="13" spans="1:3" s="94" customFormat="1" ht="18" customHeight="1">
      <c r="A13" s="100">
        <v>1</v>
      </c>
      <c r="B13" s="101" t="s">
        <v>113</v>
      </c>
      <c r="C13" s="97">
        <v>2288260</v>
      </c>
    </row>
    <row r="14" spans="1:3" s="94" customFormat="1" ht="18" customHeight="1">
      <c r="A14" s="100"/>
      <c r="B14" s="102" t="s">
        <v>122</v>
      </c>
      <c r="C14" s="97"/>
    </row>
    <row r="15" spans="1:3" s="94" customFormat="1" ht="18" customHeight="1">
      <c r="A15" s="103" t="s">
        <v>131</v>
      </c>
      <c r="B15" s="104" t="s">
        <v>115</v>
      </c>
      <c r="C15" s="97"/>
    </row>
    <row r="16" spans="1:3" s="94" customFormat="1" ht="18" customHeight="1">
      <c r="A16" s="103" t="s">
        <v>132</v>
      </c>
      <c r="B16" s="104" t="s">
        <v>116</v>
      </c>
      <c r="C16" s="97"/>
    </row>
    <row r="17" spans="1:3" s="94" customFormat="1" ht="18" customHeight="1">
      <c r="A17" s="103" t="s">
        <v>133</v>
      </c>
      <c r="B17" s="104" t="s">
        <v>134</v>
      </c>
      <c r="C17" s="97"/>
    </row>
    <row r="18" spans="1:3" s="94" customFormat="1" ht="18" customHeight="1">
      <c r="A18" s="103" t="s">
        <v>135</v>
      </c>
      <c r="B18" s="104" t="s">
        <v>136</v>
      </c>
      <c r="C18" s="97"/>
    </row>
    <row r="19" spans="1:3" s="94" customFormat="1" ht="18" customHeight="1">
      <c r="A19" s="103" t="s">
        <v>137</v>
      </c>
      <c r="B19" s="104" t="s">
        <v>138</v>
      </c>
      <c r="C19" s="97"/>
    </row>
    <row r="20" spans="1:3" s="94" customFormat="1" ht="18" customHeight="1">
      <c r="A20" s="103" t="s">
        <v>139</v>
      </c>
      <c r="B20" s="104" t="s">
        <v>140</v>
      </c>
      <c r="C20" s="97"/>
    </row>
    <row r="21" spans="1:3" s="94" customFormat="1" ht="18" customHeight="1">
      <c r="A21" s="103" t="s">
        <v>141</v>
      </c>
      <c r="B21" s="104" t="s">
        <v>142</v>
      </c>
      <c r="C21" s="97"/>
    </row>
    <row r="22" spans="1:3" s="94" customFormat="1" ht="18" customHeight="1">
      <c r="A22" s="103" t="s">
        <v>143</v>
      </c>
      <c r="B22" s="104" t="s">
        <v>144</v>
      </c>
      <c r="C22" s="97"/>
    </row>
    <row r="23" spans="1:3" s="94" customFormat="1" ht="18" customHeight="1">
      <c r="A23" s="103" t="s">
        <v>145</v>
      </c>
      <c r="B23" s="104" t="s">
        <v>146</v>
      </c>
      <c r="C23" s="97"/>
    </row>
    <row r="24" spans="1:3" s="94" customFormat="1" ht="18" customHeight="1">
      <c r="A24" s="103" t="s">
        <v>147</v>
      </c>
      <c r="B24" s="104" t="s">
        <v>148</v>
      </c>
      <c r="C24" s="97"/>
    </row>
    <row r="25" spans="1:3" s="94" customFormat="1" ht="54" customHeight="1">
      <c r="A25" s="105">
        <v>2</v>
      </c>
      <c r="B25" s="106" t="s">
        <v>120</v>
      </c>
      <c r="C25" s="97"/>
    </row>
    <row r="26" spans="1:3" s="94" customFormat="1" ht="18" customHeight="1">
      <c r="A26" s="100">
        <v>3</v>
      </c>
      <c r="B26" s="101" t="s">
        <v>121</v>
      </c>
      <c r="C26" s="97">
        <v>497049</v>
      </c>
    </row>
    <row r="27" spans="1:3" s="94" customFormat="1" ht="18" customHeight="1">
      <c r="A27" s="95" t="s">
        <v>14</v>
      </c>
      <c r="B27" s="99" t="s">
        <v>28</v>
      </c>
      <c r="C27" s="97">
        <v>2543379</v>
      </c>
    </row>
    <row r="28" spans="1:3" ht="18" customHeight="1">
      <c r="A28" s="107"/>
      <c r="B28" s="108" t="s">
        <v>122</v>
      </c>
      <c r="C28" s="109"/>
    </row>
    <row r="29" spans="1:3" ht="18" customHeight="1">
      <c r="A29" s="107">
        <v>1</v>
      </c>
      <c r="B29" s="104" t="s">
        <v>115</v>
      </c>
      <c r="C29" s="109">
        <v>622378</v>
      </c>
    </row>
    <row r="30" spans="1:3" ht="18" customHeight="1">
      <c r="A30" s="107">
        <f t="shared" ref="A30:A38" si="0">+A29+1</f>
        <v>2</v>
      </c>
      <c r="B30" s="104" t="s">
        <v>116</v>
      </c>
      <c r="C30" s="109">
        <v>15434</v>
      </c>
    </row>
    <row r="31" spans="1:3" ht="18" customHeight="1">
      <c r="A31" s="107">
        <f t="shared" si="0"/>
        <v>3</v>
      </c>
      <c r="B31" s="104" t="s">
        <v>134</v>
      </c>
      <c r="C31" s="109">
        <f>716008+6361</f>
        <v>722369</v>
      </c>
    </row>
    <row r="32" spans="1:3" ht="18" customHeight="1">
      <c r="A32" s="107">
        <f t="shared" si="0"/>
        <v>4</v>
      </c>
      <c r="B32" s="104" t="s">
        <v>136</v>
      </c>
      <c r="C32" s="109">
        <v>30392</v>
      </c>
    </row>
    <row r="33" spans="1:3" ht="18" customHeight="1">
      <c r="A33" s="107">
        <f t="shared" si="0"/>
        <v>5</v>
      </c>
      <c r="B33" s="104" t="s">
        <v>138</v>
      </c>
      <c r="C33" s="109">
        <v>37988</v>
      </c>
    </row>
    <row r="34" spans="1:3" ht="18" customHeight="1">
      <c r="A34" s="107">
        <f t="shared" si="0"/>
        <v>6</v>
      </c>
      <c r="B34" s="104" t="s">
        <v>140</v>
      </c>
      <c r="C34" s="109">
        <v>2500</v>
      </c>
    </row>
    <row r="35" spans="1:3" ht="18" customHeight="1">
      <c r="A35" s="107">
        <f t="shared" si="0"/>
        <v>7</v>
      </c>
      <c r="B35" s="104" t="s">
        <v>142</v>
      </c>
      <c r="C35" s="109">
        <v>6600</v>
      </c>
    </row>
    <row r="36" spans="1:3" ht="18" customHeight="1">
      <c r="A36" s="107">
        <f t="shared" si="0"/>
        <v>8</v>
      </c>
      <c r="B36" s="104" t="s">
        <v>144</v>
      </c>
      <c r="C36" s="109">
        <v>236840</v>
      </c>
    </row>
    <row r="37" spans="1:3" ht="18" customHeight="1">
      <c r="A37" s="107">
        <f t="shared" si="0"/>
        <v>9</v>
      </c>
      <c r="B37" s="104" t="s">
        <v>146</v>
      </c>
      <c r="C37" s="109">
        <v>500760</v>
      </c>
    </row>
    <row r="38" spans="1:3" ht="18" customHeight="1">
      <c r="A38" s="107">
        <f t="shared" si="0"/>
        <v>10</v>
      </c>
      <c r="B38" s="104" t="s">
        <v>148</v>
      </c>
      <c r="C38" s="109">
        <v>56741</v>
      </c>
    </row>
    <row r="39" spans="1:3" ht="18" customHeight="1">
      <c r="A39" s="95" t="s">
        <v>18</v>
      </c>
      <c r="B39" s="99" t="s">
        <v>29</v>
      </c>
      <c r="C39" s="109"/>
    </row>
    <row r="40" spans="1:3" ht="18" customHeight="1">
      <c r="A40" s="95" t="s">
        <v>20</v>
      </c>
      <c r="B40" s="99" t="s">
        <v>30</v>
      </c>
      <c r="C40" s="109">
        <v>1300</v>
      </c>
    </row>
    <row r="41" spans="1:3" ht="18" customHeight="1">
      <c r="A41" s="95" t="s">
        <v>22</v>
      </c>
      <c r="B41" s="99" t="s">
        <v>31</v>
      </c>
      <c r="C41" s="109">
        <v>135543</v>
      </c>
    </row>
    <row r="42" spans="1:3" s="94" customFormat="1" ht="18" customHeight="1">
      <c r="A42" s="95" t="s">
        <v>123</v>
      </c>
      <c r="B42" s="99" t="s">
        <v>32</v>
      </c>
      <c r="C42" s="97">
        <v>30000</v>
      </c>
    </row>
    <row r="43" spans="1:3" ht="18" customHeight="1">
      <c r="A43" s="110" t="s">
        <v>37</v>
      </c>
      <c r="B43" s="111" t="s">
        <v>125</v>
      </c>
      <c r="C43" s="112"/>
    </row>
    <row r="44" spans="1:3">
      <c r="A44" s="82"/>
      <c r="B44" s="82"/>
      <c r="C44" s="113"/>
    </row>
  </sheetData>
  <mergeCells count="2">
    <mergeCell ref="A3:C3"/>
    <mergeCell ref="A4:C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workbookViewId="0">
      <selection activeCell="D8" sqref="D8:M8"/>
    </sheetView>
  </sheetViews>
  <sheetFormatPr defaultColWidth="12.875" defaultRowHeight="15.75"/>
  <cols>
    <col min="1" max="1" width="6.875" style="5" customWidth="1"/>
    <col min="2" max="2" width="38.125" style="5" customWidth="1"/>
    <col min="3" max="13" width="13.75" style="5" customWidth="1"/>
    <col min="14" max="18" width="11.375" style="5" customWidth="1"/>
    <col min="19" max="16384" width="12.875" style="5"/>
  </cols>
  <sheetData>
    <row r="1" spans="1:18" ht="21" customHeight="1">
      <c r="A1" s="1" t="s">
        <v>0</v>
      </c>
      <c r="B1" s="1"/>
      <c r="C1" s="115"/>
      <c r="D1" s="4"/>
      <c r="E1" s="48"/>
      <c r="F1" s="3"/>
      <c r="G1" s="3"/>
      <c r="H1" s="3"/>
      <c r="I1" s="3"/>
      <c r="J1" s="48"/>
      <c r="K1" s="3"/>
      <c r="L1" s="3"/>
      <c r="M1" s="222" t="s">
        <v>149</v>
      </c>
      <c r="N1" s="3"/>
      <c r="O1" s="3"/>
      <c r="Q1" s="1"/>
    </row>
    <row r="2" spans="1:18" ht="21" customHeight="1">
      <c r="A2" s="307" t="s">
        <v>393</v>
      </c>
      <c r="B2" s="307"/>
      <c r="C2" s="307"/>
      <c r="D2" s="307"/>
      <c r="E2" s="307"/>
      <c r="F2" s="307"/>
      <c r="G2" s="307"/>
      <c r="H2" s="307"/>
      <c r="I2" s="307"/>
      <c r="J2" s="307"/>
      <c r="K2" s="307"/>
      <c r="L2" s="307"/>
      <c r="M2" s="307"/>
      <c r="N2" s="49"/>
      <c r="O2" s="49"/>
      <c r="P2" s="49"/>
      <c r="Q2" s="49"/>
      <c r="R2" s="49"/>
    </row>
    <row r="3" spans="1:18" ht="18" customHeight="1">
      <c r="A3" s="308" t="s">
        <v>2</v>
      </c>
      <c r="B3" s="308"/>
      <c r="C3" s="308"/>
      <c r="D3" s="308"/>
      <c r="E3" s="308"/>
      <c r="F3" s="308"/>
      <c r="G3" s="308"/>
      <c r="H3" s="308"/>
      <c r="I3" s="308"/>
      <c r="J3" s="308"/>
      <c r="K3" s="308"/>
      <c r="L3" s="308"/>
      <c r="M3" s="308"/>
      <c r="N3" s="6"/>
      <c r="O3" s="6"/>
      <c r="P3" s="6"/>
      <c r="Q3" s="6"/>
      <c r="R3" s="6"/>
    </row>
    <row r="4" spans="1:18" ht="19.5" customHeight="1">
      <c r="A4" s="7"/>
      <c r="B4" s="7"/>
      <c r="C4" s="8"/>
      <c r="D4" s="8"/>
      <c r="E4" s="332"/>
      <c r="F4" s="332"/>
      <c r="G4" s="226"/>
      <c r="H4" s="226"/>
      <c r="I4" s="8"/>
      <c r="J4" s="332"/>
      <c r="K4" s="332"/>
      <c r="L4" s="8"/>
      <c r="M4" s="88" t="s">
        <v>3</v>
      </c>
      <c r="N4" s="8"/>
      <c r="O4" s="8"/>
      <c r="Q4" s="116"/>
      <c r="R4" s="88"/>
    </row>
    <row r="5" spans="1:18" s="117" customFormat="1" ht="27.75" customHeight="1">
      <c r="A5" s="333" t="s">
        <v>4</v>
      </c>
      <c r="B5" s="333" t="s">
        <v>150</v>
      </c>
      <c r="C5" s="333" t="s">
        <v>151</v>
      </c>
      <c r="D5" s="333" t="s">
        <v>152</v>
      </c>
      <c r="E5" s="335" t="s">
        <v>153</v>
      </c>
      <c r="F5" s="335" t="s">
        <v>154</v>
      </c>
      <c r="G5" s="336" t="s">
        <v>155</v>
      </c>
      <c r="H5" s="336" t="s">
        <v>156</v>
      </c>
      <c r="I5" s="337" t="s">
        <v>157</v>
      </c>
      <c r="J5" s="338" t="s">
        <v>158</v>
      </c>
      <c r="K5" s="338"/>
      <c r="L5" s="338"/>
      <c r="M5" s="337" t="s">
        <v>159</v>
      </c>
    </row>
    <row r="6" spans="1:18" s="118" customFormat="1" ht="103.9" customHeight="1">
      <c r="A6" s="334"/>
      <c r="B6" s="334"/>
      <c r="C6" s="334"/>
      <c r="D6" s="334"/>
      <c r="E6" s="335"/>
      <c r="F6" s="335"/>
      <c r="G6" s="336"/>
      <c r="H6" s="336"/>
      <c r="I6" s="337"/>
      <c r="J6" s="225" t="s">
        <v>160</v>
      </c>
      <c r="K6" s="225" t="s">
        <v>161</v>
      </c>
      <c r="L6" s="225" t="s">
        <v>162</v>
      </c>
      <c r="M6" s="337"/>
    </row>
    <row r="7" spans="1:18" s="124" customFormat="1" ht="18.75" customHeight="1">
      <c r="A7" s="119"/>
      <c r="B7" s="120" t="s">
        <v>151</v>
      </c>
      <c r="C7" s="122"/>
      <c r="D7" s="122"/>
      <c r="E7" s="122"/>
      <c r="F7" s="122"/>
      <c r="G7" s="122"/>
      <c r="H7" s="122"/>
      <c r="I7" s="122"/>
      <c r="J7" s="123"/>
      <c r="K7" s="123"/>
      <c r="L7" s="123"/>
      <c r="M7" s="123"/>
    </row>
    <row r="8" spans="1:18" s="129" customFormat="1" ht="19.899999999999999" customHeight="1">
      <c r="A8" s="125" t="s">
        <v>10</v>
      </c>
      <c r="B8" s="126" t="s">
        <v>163</v>
      </c>
      <c r="C8" s="121">
        <f>SUM(D8:J8)+M8</f>
        <v>2621166</v>
      </c>
      <c r="D8" s="127">
        <f>SUM(D9:D59)</f>
        <v>0</v>
      </c>
      <c r="E8" s="127">
        <f t="shared" ref="E8:M8" si="0">SUM(E9:E59)</f>
        <v>2396323</v>
      </c>
      <c r="F8" s="127">
        <f t="shared" si="0"/>
        <v>0</v>
      </c>
      <c r="G8" s="127">
        <f t="shared" si="0"/>
        <v>1300</v>
      </c>
      <c r="H8" s="127">
        <f t="shared" si="0"/>
        <v>135543</v>
      </c>
      <c r="I8" s="127">
        <f t="shared" si="0"/>
        <v>88000</v>
      </c>
      <c r="J8" s="127">
        <f t="shared" si="0"/>
        <v>0</v>
      </c>
      <c r="K8" s="127">
        <f t="shared" si="0"/>
        <v>0</v>
      </c>
      <c r="L8" s="127">
        <f t="shared" si="0"/>
        <v>0</v>
      </c>
      <c r="M8" s="127">
        <f t="shared" si="0"/>
        <v>0</v>
      </c>
    </row>
    <row r="9" spans="1:18" s="129" customFormat="1" ht="19.899999999999999" customHeight="1">
      <c r="A9" s="130">
        <v>1</v>
      </c>
      <c r="B9" s="131" t="s">
        <v>164</v>
      </c>
      <c r="C9" s="121">
        <f t="shared" ref="C9:C52" si="1">SUM(D9:J9)+M9</f>
        <v>27919</v>
      </c>
      <c r="D9" s="121"/>
      <c r="E9" s="121">
        <v>27919</v>
      </c>
      <c r="F9" s="121"/>
      <c r="G9" s="121"/>
      <c r="H9" s="121"/>
      <c r="I9" s="121"/>
      <c r="J9" s="121"/>
      <c r="K9" s="121"/>
      <c r="L9" s="121"/>
      <c r="M9" s="128"/>
    </row>
    <row r="10" spans="1:18" s="129" customFormat="1" ht="19.899999999999999" customHeight="1">
      <c r="A10" s="130">
        <v>2</v>
      </c>
      <c r="B10" s="131" t="s">
        <v>394</v>
      </c>
      <c r="C10" s="121">
        <f t="shared" si="1"/>
        <v>24573</v>
      </c>
      <c r="D10" s="121"/>
      <c r="E10" s="121">
        <v>24573</v>
      </c>
      <c r="F10" s="121"/>
      <c r="G10" s="121"/>
      <c r="H10" s="121"/>
      <c r="I10" s="121"/>
      <c r="J10" s="121"/>
      <c r="K10" s="121"/>
      <c r="L10" s="121"/>
      <c r="M10" s="128"/>
    </row>
    <row r="11" spans="1:18" s="129" customFormat="1" ht="19.899999999999999" customHeight="1">
      <c r="A11" s="130">
        <v>3</v>
      </c>
      <c r="B11" s="131" t="s">
        <v>165</v>
      </c>
      <c r="C11" s="121">
        <f t="shared" si="1"/>
        <v>8510</v>
      </c>
      <c r="D11" s="121"/>
      <c r="E11" s="121">
        <v>8510</v>
      </c>
      <c r="F11" s="121"/>
      <c r="G11" s="121"/>
      <c r="H11" s="121"/>
      <c r="I11" s="121"/>
      <c r="J11" s="121"/>
      <c r="K11" s="121"/>
      <c r="L11" s="121"/>
      <c r="M11" s="128"/>
    </row>
    <row r="12" spans="1:18" s="129" customFormat="1" ht="19.899999999999999" customHeight="1">
      <c r="A12" s="130">
        <v>4</v>
      </c>
      <c r="B12" s="131" t="s">
        <v>166</v>
      </c>
      <c r="C12" s="121">
        <f t="shared" si="1"/>
        <v>169807</v>
      </c>
      <c r="D12" s="121"/>
      <c r="E12" s="121">
        <f>32125+59330+2000+12000+64352</f>
        <v>169807</v>
      </c>
      <c r="F12" s="132"/>
      <c r="G12" s="121"/>
      <c r="H12" s="121"/>
      <c r="I12" s="121"/>
      <c r="J12" s="121"/>
      <c r="K12" s="121"/>
      <c r="L12" s="121"/>
      <c r="M12" s="128"/>
    </row>
    <row r="13" spans="1:18" s="129" customFormat="1" ht="19.899999999999999" customHeight="1">
      <c r="A13" s="130">
        <v>5</v>
      </c>
      <c r="B13" s="131" t="s">
        <v>167</v>
      </c>
      <c r="C13" s="121">
        <f t="shared" si="1"/>
        <v>9762</v>
      </c>
      <c r="D13" s="121"/>
      <c r="E13" s="121">
        <f>9762</f>
        <v>9762</v>
      </c>
      <c r="F13" s="121"/>
      <c r="G13" s="121"/>
      <c r="H13" s="121"/>
      <c r="I13" s="121"/>
      <c r="J13" s="121"/>
      <c r="K13" s="121"/>
      <c r="L13" s="121"/>
      <c r="M13" s="128"/>
    </row>
    <row r="14" spans="1:18" s="129" customFormat="1" ht="19.899999999999999" customHeight="1">
      <c r="A14" s="130">
        <v>6</v>
      </c>
      <c r="B14" s="131" t="s">
        <v>168</v>
      </c>
      <c r="C14" s="121">
        <f t="shared" si="1"/>
        <v>8502</v>
      </c>
      <c r="D14" s="121"/>
      <c r="E14" s="121">
        <f>8502</f>
        <v>8502</v>
      </c>
      <c r="F14" s="121"/>
      <c r="G14" s="121"/>
      <c r="H14" s="121"/>
      <c r="I14" s="121"/>
      <c r="J14" s="121"/>
      <c r="K14" s="121"/>
      <c r="L14" s="121"/>
      <c r="M14" s="128"/>
    </row>
    <row r="15" spans="1:18" s="129" customFormat="1" ht="19.899999999999999" customHeight="1">
      <c r="A15" s="130">
        <v>7</v>
      </c>
      <c r="B15" s="131" t="s">
        <v>169</v>
      </c>
      <c r="C15" s="121">
        <f t="shared" si="1"/>
        <v>10364</v>
      </c>
      <c r="D15" s="121"/>
      <c r="E15" s="121">
        <f>630+9734</f>
        <v>10364</v>
      </c>
      <c r="F15" s="121"/>
      <c r="G15" s="121"/>
      <c r="H15" s="121"/>
      <c r="I15" s="121"/>
      <c r="J15" s="121"/>
      <c r="K15" s="121"/>
      <c r="L15" s="121"/>
      <c r="M15" s="128"/>
    </row>
    <row r="16" spans="1:18" s="129" customFormat="1" ht="19.899999999999999" customHeight="1">
      <c r="A16" s="130">
        <v>8</v>
      </c>
      <c r="B16" s="133" t="s">
        <v>170</v>
      </c>
      <c r="C16" s="121">
        <f t="shared" si="1"/>
        <v>22734</v>
      </c>
      <c r="D16" s="121"/>
      <c r="E16" s="121">
        <f>14134+8600</f>
        <v>22734</v>
      </c>
      <c r="F16" s="121"/>
      <c r="G16" s="121"/>
      <c r="H16" s="121"/>
      <c r="I16" s="121"/>
      <c r="J16" s="121"/>
      <c r="K16" s="121"/>
      <c r="L16" s="121"/>
      <c r="M16" s="128"/>
    </row>
    <row r="17" spans="1:13" s="129" customFormat="1" ht="19.899999999999999" customHeight="1">
      <c r="A17" s="130">
        <v>9</v>
      </c>
      <c r="B17" s="133" t="s">
        <v>171</v>
      </c>
      <c r="C17" s="121">
        <f t="shared" si="1"/>
        <v>15401</v>
      </c>
      <c r="D17" s="121"/>
      <c r="E17" s="121">
        <v>15401</v>
      </c>
      <c r="F17" s="121"/>
      <c r="G17" s="121"/>
      <c r="H17" s="121"/>
      <c r="I17" s="121"/>
      <c r="J17" s="121"/>
      <c r="K17" s="121"/>
      <c r="L17" s="121"/>
      <c r="M17" s="128"/>
    </row>
    <row r="18" spans="1:13" s="129" customFormat="1" ht="19.899999999999999" customHeight="1">
      <c r="A18" s="130">
        <v>10</v>
      </c>
      <c r="B18" s="133" t="s">
        <v>172</v>
      </c>
      <c r="C18" s="121">
        <f t="shared" si="1"/>
        <v>33823</v>
      </c>
      <c r="D18" s="121"/>
      <c r="E18" s="121">
        <f>25000+8823</f>
        <v>33823</v>
      </c>
      <c r="F18" s="121"/>
      <c r="G18" s="121"/>
      <c r="H18" s="121"/>
      <c r="I18" s="121"/>
      <c r="J18" s="121"/>
      <c r="K18" s="121"/>
      <c r="L18" s="121"/>
      <c r="M18" s="128"/>
    </row>
    <row r="19" spans="1:13" s="129" customFormat="1" ht="19.899999999999999" customHeight="1">
      <c r="A19" s="130">
        <v>11</v>
      </c>
      <c r="B19" s="133" t="s">
        <v>173</v>
      </c>
      <c r="C19" s="121">
        <f t="shared" si="1"/>
        <v>80046</v>
      </c>
      <c r="D19" s="121"/>
      <c r="E19" s="121">
        <f>65000+15046</f>
        <v>80046</v>
      </c>
      <c r="F19" s="121"/>
      <c r="G19" s="121"/>
      <c r="H19" s="121"/>
      <c r="I19" s="121"/>
      <c r="J19" s="121"/>
      <c r="K19" s="121"/>
      <c r="L19" s="121"/>
      <c r="M19" s="128"/>
    </row>
    <row r="20" spans="1:13" s="129" customFormat="1" ht="19.899999999999999" customHeight="1">
      <c r="A20" s="130">
        <v>12</v>
      </c>
      <c r="B20" s="133" t="s">
        <v>174</v>
      </c>
      <c r="C20" s="121">
        <f t="shared" si="1"/>
        <v>618320</v>
      </c>
      <c r="D20" s="121"/>
      <c r="E20" s="121">
        <f>609278+9042</f>
        <v>618320</v>
      </c>
      <c r="F20" s="121"/>
      <c r="G20" s="121"/>
      <c r="H20" s="121"/>
      <c r="I20" s="121"/>
      <c r="J20" s="121"/>
      <c r="K20" s="121"/>
      <c r="L20" s="121"/>
      <c r="M20" s="128"/>
    </row>
    <row r="21" spans="1:13" s="129" customFormat="1" ht="19.899999999999999" customHeight="1">
      <c r="A21" s="130">
        <v>13</v>
      </c>
      <c r="B21" s="133" t="s">
        <v>175</v>
      </c>
      <c r="C21" s="121">
        <f>SUM(D21:J21)+M21</f>
        <v>728021</v>
      </c>
      <c r="D21" s="121"/>
      <c r="E21" s="121">
        <f>709008+6185+12828</f>
        <v>728021</v>
      </c>
      <c r="F21" s="121"/>
      <c r="G21" s="121"/>
      <c r="H21" s="121"/>
      <c r="I21" s="121"/>
      <c r="J21" s="121"/>
      <c r="K21" s="121"/>
      <c r="L21" s="121"/>
      <c r="M21" s="128"/>
    </row>
    <row r="22" spans="1:13" s="129" customFormat="1" ht="19.899999999999999" customHeight="1">
      <c r="A22" s="130">
        <v>14</v>
      </c>
      <c r="B22" s="133" t="s">
        <v>176</v>
      </c>
      <c r="C22" s="121">
        <f t="shared" si="1"/>
        <v>68243</v>
      </c>
      <c r="D22" s="121"/>
      <c r="E22" s="121">
        <f>56064+12179</f>
        <v>68243</v>
      </c>
      <c r="F22" s="121"/>
      <c r="G22" s="121"/>
      <c r="H22" s="121"/>
      <c r="I22" s="121"/>
      <c r="J22" s="121"/>
      <c r="K22" s="121"/>
      <c r="L22" s="121"/>
      <c r="M22" s="128"/>
    </row>
    <row r="23" spans="1:13" s="129" customFormat="1" ht="19.899999999999999" customHeight="1">
      <c r="A23" s="130">
        <v>15</v>
      </c>
      <c r="B23" s="133" t="s">
        <v>177</v>
      </c>
      <c r="C23" s="121">
        <f t="shared" si="1"/>
        <v>48416</v>
      </c>
      <c r="D23" s="121"/>
      <c r="E23" s="121">
        <f>29546+2250+16620</f>
        <v>48416</v>
      </c>
      <c r="F23" s="134"/>
      <c r="G23" s="121"/>
      <c r="H23" s="121"/>
      <c r="I23" s="121"/>
      <c r="J23" s="121"/>
      <c r="K23" s="121"/>
      <c r="L23" s="121"/>
      <c r="M23" s="128"/>
    </row>
    <row r="24" spans="1:13" s="129" customFormat="1" ht="19.899999999999999" customHeight="1">
      <c r="A24" s="130">
        <v>16</v>
      </c>
      <c r="B24" s="133" t="s">
        <v>178</v>
      </c>
      <c r="C24" s="121">
        <f t="shared" si="1"/>
        <v>27006</v>
      </c>
      <c r="D24" s="121"/>
      <c r="E24" s="121">
        <f>10000+6000+11006</f>
        <v>27006</v>
      </c>
      <c r="F24" s="121"/>
      <c r="G24" s="121"/>
      <c r="H24" s="121"/>
      <c r="I24" s="121"/>
      <c r="J24" s="121"/>
      <c r="K24" s="121"/>
      <c r="L24" s="121"/>
      <c r="M24" s="128"/>
    </row>
    <row r="25" spans="1:13" s="129" customFormat="1" ht="19.899999999999999" customHeight="1">
      <c r="A25" s="130">
        <v>17</v>
      </c>
      <c r="B25" s="133" t="s">
        <v>179</v>
      </c>
      <c r="C25" s="121">
        <f t="shared" si="1"/>
        <v>27136</v>
      </c>
      <c r="D25" s="121"/>
      <c r="E25" s="121">
        <f>5000+22136</f>
        <v>27136</v>
      </c>
      <c r="F25" s="121"/>
      <c r="G25" s="121"/>
      <c r="H25" s="121"/>
      <c r="I25" s="121"/>
      <c r="J25" s="121"/>
      <c r="K25" s="121"/>
      <c r="L25" s="121"/>
      <c r="M25" s="128"/>
    </row>
    <row r="26" spans="1:13" s="129" customFormat="1" ht="19.899999999999999" customHeight="1">
      <c r="A26" s="130">
        <v>18</v>
      </c>
      <c r="B26" s="133" t="s">
        <v>180</v>
      </c>
      <c r="C26" s="121">
        <f t="shared" si="1"/>
        <v>8269</v>
      </c>
      <c r="D26" s="121"/>
      <c r="E26" s="121">
        <v>8269</v>
      </c>
      <c r="F26" s="121"/>
      <c r="G26" s="121"/>
      <c r="H26" s="121"/>
      <c r="I26" s="121"/>
      <c r="J26" s="121"/>
      <c r="K26" s="121"/>
      <c r="L26" s="121"/>
      <c r="M26" s="128"/>
    </row>
    <row r="27" spans="1:13" s="129" customFormat="1" ht="19.899999999999999" customHeight="1">
      <c r="A27" s="130">
        <v>19</v>
      </c>
      <c r="B27" s="133" t="s">
        <v>181</v>
      </c>
      <c r="C27" s="121">
        <f t="shared" si="1"/>
        <v>13159</v>
      </c>
      <c r="D27" s="121"/>
      <c r="E27" s="121">
        <f>5000+8159</f>
        <v>13159</v>
      </c>
      <c r="F27" s="121"/>
      <c r="G27" s="121"/>
      <c r="H27" s="121"/>
      <c r="I27" s="121"/>
      <c r="J27" s="121"/>
      <c r="K27" s="121"/>
      <c r="L27" s="121"/>
      <c r="M27" s="128"/>
    </row>
    <row r="28" spans="1:13" s="129" customFormat="1" ht="19.899999999999999" customHeight="1">
      <c r="A28" s="130">
        <v>20</v>
      </c>
      <c r="B28" s="133" t="s">
        <v>182</v>
      </c>
      <c r="C28" s="121">
        <f t="shared" si="1"/>
        <v>20350</v>
      </c>
      <c r="D28" s="121"/>
      <c r="E28" s="121">
        <v>20350</v>
      </c>
      <c r="F28" s="121"/>
      <c r="G28" s="121"/>
      <c r="H28" s="121"/>
      <c r="I28" s="121"/>
      <c r="J28" s="121"/>
      <c r="K28" s="121"/>
      <c r="L28" s="121"/>
      <c r="M28" s="128"/>
    </row>
    <row r="29" spans="1:13" s="129" customFormat="1" ht="19.899999999999999" customHeight="1">
      <c r="A29" s="130">
        <v>22</v>
      </c>
      <c r="B29" s="135" t="s">
        <v>183</v>
      </c>
      <c r="C29" s="121">
        <f t="shared" si="1"/>
        <v>111612</v>
      </c>
      <c r="D29" s="121"/>
      <c r="E29" s="121">
        <v>111612</v>
      </c>
      <c r="F29" s="121"/>
      <c r="G29" s="121"/>
      <c r="H29" s="121"/>
      <c r="I29" s="121"/>
      <c r="J29" s="121"/>
      <c r="K29" s="121"/>
      <c r="L29" s="121"/>
      <c r="M29" s="128"/>
    </row>
    <row r="30" spans="1:13" s="129" customFormat="1" ht="19.899999999999999" customHeight="1">
      <c r="A30" s="130">
        <v>23</v>
      </c>
      <c r="B30" s="133" t="s">
        <v>184</v>
      </c>
      <c r="C30" s="121">
        <f t="shared" si="1"/>
        <v>11550</v>
      </c>
      <c r="D30" s="121"/>
      <c r="E30" s="121">
        <v>11550</v>
      </c>
      <c r="F30" s="121"/>
      <c r="G30" s="121"/>
      <c r="H30" s="121"/>
      <c r="I30" s="121"/>
      <c r="J30" s="121"/>
      <c r="K30" s="121"/>
      <c r="L30" s="121"/>
      <c r="M30" s="128"/>
    </row>
    <row r="31" spans="1:13" s="129" customFormat="1" ht="19.899999999999999" customHeight="1">
      <c r="A31" s="130">
        <v>24</v>
      </c>
      <c r="B31" s="133" t="s">
        <v>185</v>
      </c>
      <c r="C31" s="121">
        <f t="shared" si="1"/>
        <v>4428</v>
      </c>
      <c r="D31" s="121"/>
      <c r="E31" s="121">
        <v>4428</v>
      </c>
      <c r="F31" s="121"/>
      <c r="G31" s="121"/>
      <c r="H31" s="121"/>
      <c r="I31" s="121"/>
      <c r="J31" s="121"/>
      <c r="K31" s="121"/>
      <c r="L31" s="121"/>
      <c r="M31" s="128"/>
    </row>
    <row r="32" spans="1:13" s="129" customFormat="1" ht="19.899999999999999" customHeight="1">
      <c r="A32" s="130">
        <v>25</v>
      </c>
      <c r="B32" s="133" t="s">
        <v>186</v>
      </c>
      <c r="C32" s="121">
        <f t="shared" si="1"/>
        <v>6044</v>
      </c>
      <c r="D32" s="121"/>
      <c r="E32" s="121">
        <v>6044</v>
      </c>
      <c r="F32" s="121"/>
      <c r="G32" s="121"/>
      <c r="H32" s="121"/>
      <c r="I32" s="121"/>
      <c r="J32" s="121"/>
      <c r="K32" s="121"/>
      <c r="L32" s="121"/>
      <c r="M32" s="128"/>
    </row>
    <row r="33" spans="1:13" s="129" customFormat="1" ht="19.899999999999999" customHeight="1">
      <c r="A33" s="130">
        <v>26</v>
      </c>
      <c r="B33" s="133" t="s">
        <v>187</v>
      </c>
      <c r="C33" s="121">
        <f t="shared" si="1"/>
        <v>6120</v>
      </c>
      <c r="D33" s="121"/>
      <c r="E33" s="121">
        <f>2000+4120</f>
        <v>6120</v>
      </c>
      <c r="F33" s="121"/>
      <c r="G33" s="121"/>
      <c r="H33" s="121"/>
      <c r="I33" s="121"/>
      <c r="J33" s="121"/>
      <c r="K33" s="121"/>
      <c r="L33" s="121"/>
      <c r="M33" s="128"/>
    </row>
    <row r="34" spans="1:13" s="129" customFormat="1" ht="19.899999999999999" customHeight="1">
      <c r="A34" s="130">
        <v>27</v>
      </c>
      <c r="B34" s="133" t="s">
        <v>188</v>
      </c>
      <c r="C34" s="121">
        <f t="shared" si="1"/>
        <v>2838</v>
      </c>
      <c r="D34" s="121"/>
      <c r="E34" s="121">
        <v>2838</v>
      </c>
      <c r="F34" s="121"/>
      <c r="G34" s="121"/>
      <c r="H34" s="121"/>
      <c r="I34" s="121"/>
      <c r="J34" s="121"/>
      <c r="K34" s="121"/>
      <c r="L34" s="121"/>
      <c r="M34" s="128"/>
    </row>
    <row r="35" spans="1:13" s="129" customFormat="1" ht="19.899999999999999" customHeight="1">
      <c r="A35" s="130">
        <v>28</v>
      </c>
      <c r="B35" s="133" t="s">
        <v>189</v>
      </c>
      <c r="C35" s="121">
        <f t="shared" si="1"/>
        <v>3713</v>
      </c>
      <c r="D35" s="121"/>
      <c r="E35" s="121">
        <v>3713</v>
      </c>
      <c r="F35" s="121"/>
      <c r="G35" s="121"/>
      <c r="H35" s="121"/>
      <c r="I35" s="121"/>
      <c r="J35" s="121"/>
      <c r="K35" s="121"/>
      <c r="L35" s="121"/>
      <c r="M35" s="128"/>
    </row>
    <row r="36" spans="1:13" s="129" customFormat="1" ht="19.899999999999999" customHeight="1">
      <c r="A36" s="130">
        <v>29</v>
      </c>
      <c r="B36" s="133" t="s">
        <v>190</v>
      </c>
      <c r="C36" s="121">
        <f t="shared" si="1"/>
        <v>1384</v>
      </c>
      <c r="D36" s="121"/>
      <c r="E36" s="121">
        <v>1384</v>
      </c>
      <c r="F36" s="121"/>
      <c r="G36" s="121"/>
      <c r="H36" s="121"/>
      <c r="I36" s="121"/>
      <c r="J36" s="121"/>
      <c r="K36" s="121"/>
      <c r="L36" s="121"/>
      <c r="M36" s="128"/>
    </row>
    <row r="37" spans="1:13" s="129" customFormat="1" ht="19.899999999999999" customHeight="1">
      <c r="A37" s="130">
        <v>30</v>
      </c>
      <c r="B37" s="133" t="s">
        <v>191</v>
      </c>
      <c r="C37" s="121">
        <f t="shared" si="1"/>
        <v>1007</v>
      </c>
      <c r="D37" s="121"/>
      <c r="E37" s="121">
        <v>1007</v>
      </c>
      <c r="F37" s="121"/>
      <c r="G37" s="121"/>
      <c r="H37" s="121"/>
      <c r="I37" s="121"/>
      <c r="J37" s="121"/>
      <c r="K37" s="121"/>
      <c r="L37" s="121"/>
      <c r="M37" s="128"/>
    </row>
    <row r="38" spans="1:13" s="129" customFormat="1" ht="19.899999999999999" customHeight="1">
      <c r="A38" s="130">
        <v>31</v>
      </c>
      <c r="B38" s="133" t="s">
        <v>192</v>
      </c>
      <c r="C38" s="121">
        <f t="shared" si="1"/>
        <v>5007</v>
      </c>
      <c r="D38" s="121"/>
      <c r="E38" s="121">
        <f>1000+1000+3007</f>
        <v>5007</v>
      </c>
      <c r="F38" s="121"/>
      <c r="G38" s="121"/>
      <c r="H38" s="121"/>
      <c r="I38" s="121"/>
      <c r="J38" s="121"/>
      <c r="K38" s="121"/>
      <c r="L38" s="121"/>
      <c r="M38" s="128"/>
    </row>
    <row r="39" spans="1:13" s="129" customFormat="1" ht="19.899999999999999" customHeight="1">
      <c r="A39" s="130">
        <v>32</v>
      </c>
      <c r="B39" s="133" t="s">
        <v>193</v>
      </c>
      <c r="C39" s="121">
        <f t="shared" si="1"/>
        <v>1229</v>
      </c>
      <c r="D39" s="121"/>
      <c r="E39" s="121">
        <v>1229</v>
      </c>
      <c r="F39" s="121"/>
      <c r="G39" s="121"/>
      <c r="H39" s="121"/>
      <c r="I39" s="121"/>
      <c r="J39" s="121"/>
      <c r="K39" s="121"/>
      <c r="L39" s="121"/>
      <c r="M39" s="128"/>
    </row>
    <row r="40" spans="1:13" s="129" customFormat="1" ht="19.899999999999999" customHeight="1">
      <c r="A40" s="130">
        <v>33</v>
      </c>
      <c r="B40" s="133" t="s">
        <v>194</v>
      </c>
      <c r="C40" s="121">
        <f t="shared" si="1"/>
        <v>789</v>
      </c>
      <c r="D40" s="121"/>
      <c r="E40" s="121">
        <v>789</v>
      </c>
      <c r="F40" s="121"/>
      <c r="G40" s="121"/>
      <c r="H40" s="121"/>
      <c r="I40" s="121"/>
      <c r="J40" s="121"/>
      <c r="K40" s="121"/>
      <c r="L40" s="121"/>
      <c r="M40" s="128"/>
    </row>
    <row r="41" spans="1:13" s="129" customFormat="1" ht="19.899999999999999" customHeight="1">
      <c r="A41" s="130">
        <v>34</v>
      </c>
      <c r="B41" s="133" t="s">
        <v>195</v>
      </c>
      <c r="C41" s="121">
        <f t="shared" si="1"/>
        <v>1662</v>
      </c>
      <c r="D41" s="121"/>
      <c r="E41" s="121">
        <v>1662</v>
      </c>
      <c r="F41" s="121"/>
      <c r="G41" s="121"/>
      <c r="H41" s="121"/>
      <c r="I41" s="121"/>
      <c r="J41" s="121"/>
      <c r="K41" s="121"/>
      <c r="L41" s="121"/>
      <c r="M41" s="128"/>
    </row>
    <row r="42" spans="1:13" s="129" customFormat="1" ht="19.899999999999999" customHeight="1">
      <c r="A42" s="130">
        <v>35</v>
      </c>
      <c r="B42" s="133" t="s">
        <v>196</v>
      </c>
      <c r="C42" s="121">
        <f t="shared" si="1"/>
        <v>779</v>
      </c>
      <c r="D42" s="121"/>
      <c r="E42" s="121">
        <v>779</v>
      </c>
      <c r="F42" s="121"/>
      <c r="G42" s="121"/>
      <c r="H42" s="121"/>
      <c r="I42" s="121"/>
      <c r="J42" s="121"/>
      <c r="K42" s="121"/>
      <c r="L42" s="121"/>
      <c r="M42" s="128"/>
    </row>
    <row r="43" spans="1:13" s="129" customFormat="1" ht="19.899999999999999" customHeight="1">
      <c r="A43" s="130">
        <v>36</v>
      </c>
      <c r="B43" s="133" t="s">
        <v>197</v>
      </c>
      <c r="C43" s="121">
        <f t="shared" si="1"/>
        <v>967</v>
      </c>
      <c r="D43" s="121"/>
      <c r="E43" s="121">
        <v>967</v>
      </c>
      <c r="F43" s="121"/>
      <c r="G43" s="121"/>
      <c r="H43" s="121"/>
      <c r="I43" s="121"/>
      <c r="J43" s="121"/>
      <c r="K43" s="121"/>
      <c r="L43" s="121"/>
      <c r="M43" s="128"/>
    </row>
    <row r="44" spans="1:13" s="129" customFormat="1" ht="19.899999999999999" customHeight="1">
      <c r="A44" s="130">
        <v>37</v>
      </c>
      <c r="B44" s="133" t="s">
        <v>198</v>
      </c>
      <c r="C44" s="121">
        <f t="shared" si="1"/>
        <v>709</v>
      </c>
      <c r="D44" s="121"/>
      <c r="E44" s="121">
        <v>709</v>
      </c>
      <c r="F44" s="121"/>
      <c r="G44" s="121"/>
      <c r="H44" s="121"/>
      <c r="I44" s="121"/>
      <c r="J44" s="121"/>
      <c r="K44" s="121"/>
      <c r="L44" s="121"/>
      <c r="M44" s="128"/>
    </row>
    <row r="45" spans="1:13" s="129" customFormat="1" ht="19.899999999999999" customHeight="1">
      <c r="A45" s="130">
        <v>38</v>
      </c>
      <c r="B45" s="133" t="s">
        <v>199</v>
      </c>
      <c r="C45" s="121">
        <f t="shared" si="1"/>
        <v>664</v>
      </c>
      <c r="D45" s="121"/>
      <c r="E45" s="121">
        <v>664</v>
      </c>
      <c r="F45" s="121"/>
      <c r="G45" s="121"/>
      <c r="H45" s="121"/>
      <c r="I45" s="121"/>
      <c r="J45" s="121"/>
      <c r="K45" s="121"/>
      <c r="L45" s="121"/>
      <c r="M45" s="128"/>
    </row>
    <row r="46" spans="1:13" s="129" customFormat="1" ht="19.899999999999999" customHeight="1">
      <c r="A46" s="130">
        <v>39</v>
      </c>
      <c r="B46" s="133" t="s">
        <v>200</v>
      </c>
      <c r="C46" s="121">
        <f t="shared" si="1"/>
        <v>734</v>
      </c>
      <c r="D46" s="121"/>
      <c r="E46" s="121">
        <v>734</v>
      </c>
      <c r="F46" s="121"/>
      <c r="G46" s="121"/>
      <c r="H46" s="121"/>
      <c r="I46" s="121"/>
      <c r="J46" s="121"/>
      <c r="K46" s="121"/>
      <c r="L46" s="121"/>
      <c r="M46" s="128"/>
    </row>
    <row r="47" spans="1:13" s="129" customFormat="1" ht="19.899999999999999" customHeight="1">
      <c r="A47" s="130">
        <v>40</v>
      </c>
      <c r="B47" s="133" t="s">
        <v>201</v>
      </c>
      <c r="C47" s="121">
        <f t="shared" si="1"/>
        <v>633</v>
      </c>
      <c r="D47" s="121"/>
      <c r="E47" s="121">
        <v>633</v>
      </c>
      <c r="F47" s="121"/>
      <c r="G47" s="121"/>
      <c r="H47" s="121"/>
      <c r="I47" s="121"/>
      <c r="J47" s="121"/>
      <c r="K47" s="121"/>
      <c r="L47" s="121"/>
      <c r="M47" s="128"/>
    </row>
    <row r="48" spans="1:13" s="129" customFormat="1" ht="19.899999999999999" customHeight="1">
      <c r="A48" s="130">
        <v>41</v>
      </c>
      <c r="B48" s="133" t="s">
        <v>202</v>
      </c>
      <c r="C48" s="121">
        <f t="shared" si="1"/>
        <v>636</v>
      </c>
      <c r="D48" s="121"/>
      <c r="E48" s="121">
        <v>636</v>
      </c>
      <c r="F48" s="121"/>
      <c r="G48" s="121"/>
      <c r="H48" s="121"/>
      <c r="I48" s="121"/>
      <c r="J48" s="121"/>
      <c r="K48" s="121"/>
      <c r="L48" s="121"/>
      <c r="M48" s="128"/>
    </row>
    <row r="49" spans="1:18" s="129" customFormat="1" ht="19.899999999999999" customHeight="1">
      <c r="A49" s="130">
        <v>42</v>
      </c>
      <c r="B49" s="133" t="s">
        <v>203</v>
      </c>
      <c r="C49" s="121">
        <f t="shared" si="1"/>
        <v>224</v>
      </c>
      <c r="D49" s="121"/>
      <c r="E49" s="121">
        <v>224</v>
      </c>
      <c r="F49" s="121"/>
      <c r="G49" s="121"/>
      <c r="H49" s="121"/>
      <c r="I49" s="121"/>
      <c r="J49" s="121"/>
      <c r="K49" s="121"/>
      <c r="L49" s="121"/>
      <c r="M49" s="128"/>
    </row>
    <row r="50" spans="1:18" s="129" customFormat="1" ht="19.899999999999999" customHeight="1">
      <c r="A50" s="130">
        <v>43</v>
      </c>
      <c r="B50" s="133" t="s">
        <v>204</v>
      </c>
      <c r="C50" s="121">
        <f t="shared" si="1"/>
        <v>57040</v>
      </c>
      <c r="D50" s="121"/>
      <c r="E50" s="121">
        <v>57040</v>
      </c>
      <c r="F50" s="121"/>
      <c r="G50" s="121"/>
      <c r="H50" s="121"/>
      <c r="I50" s="121"/>
      <c r="J50" s="121"/>
      <c r="K50" s="121"/>
      <c r="L50" s="121"/>
      <c r="M50" s="128"/>
    </row>
    <row r="51" spans="1:18" s="138" customFormat="1" ht="19.899999999999999" customHeight="1">
      <c r="A51" s="130">
        <v>44</v>
      </c>
      <c r="B51" s="133" t="s">
        <v>205</v>
      </c>
      <c r="C51" s="121">
        <f t="shared" si="1"/>
        <v>98700</v>
      </c>
      <c r="D51" s="136"/>
      <c r="E51" s="136">
        <v>98700</v>
      </c>
      <c r="F51" s="136"/>
      <c r="G51" s="136"/>
      <c r="H51" s="136"/>
      <c r="I51" s="136"/>
      <c r="J51" s="136"/>
      <c r="K51" s="136"/>
      <c r="L51" s="136"/>
      <c r="M51" s="137"/>
    </row>
    <row r="52" spans="1:18" s="138" customFormat="1" ht="19.899999999999999" customHeight="1">
      <c r="A52" s="130">
        <v>45</v>
      </c>
      <c r="B52" s="133" t="s">
        <v>206</v>
      </c>
      <c r="C52" s="121">
        <f t="shared" si="1"/>
        <v>71589</v>
      </c>
      <c r="D52" s="136"/>
      <c r="E52" s="136">
        <v>71589</v>
      </c>
      <c r="G52" s="136"/>
      <c r="H52" s="136"/>
      <c r="I52" s="136"/>
      <c r="J52" s="136"/>
      <c r="K52" s="136"/>
      <c r="L52" s="136"/>
      <c r="M52" s="137"/>
    </row>
    <row r="53" spans="1:18" s="138" customFormat="1" ht="19.899999999999999" customHeight="1">
      <c r="A53" s="130">
        <v>46</v>
      </c>
      <c r="B53" s="136" t="s">
        <v>207</v>
      </c>
      <c r="C53" s="121">
        <f>SUM(D53:J53)+M53</f>
        <v>35904</v>
      </c>
      <c r="D53" s="136"/>
      <c r="E53" s="136">
        <v>35904</v>
      </c>
      <c r="F53" s="136"/>
      <c r="G53" s="136"/>
      <c r="H53" s="136"/>
      <c r="I53" s="136"/>
      <c r="J53" s="136"/>
      <c r="K53" s="136"/>
      <c r="L53" s="136"/>
      <c r="M53" s="137"/>
    </row>
    <row r="54" spans="1:18" s="117" customFormat="1" ht="40.9" customHeight="1">
      <c r="A54" s="139" t="s">
        <v>14</v>
      </c>
      <c r="B54" s="126" t="s">
        <v>154</v>
      </c>
      <c r="C54" s="126">
        <f>SUM(D54:J54)+M54</f>
        <v>0</v>
      </c>
      <c r="D54" s="126"/>
      <c r="E54" s="126"/>
      <c r="F54" s="126"/>
      <c r="G54" s="126"/>
      <c r="H54" s="126"/>
      <c r="I54" s="126"/>
      <c r="J54" s="126"/>
      <c r="K54" s="126"/>
      <c r="L54" s="126"/>
      <c r="M54" s="140"/>
    </row>
    <row r="55" spans="1:18" s="117" customFormat="1" ht="28.9" customHeight="1">
      <c r="A55" s="139" t="s">
        <v>18</v>
      </c>
      <c r="B55" s="126" t="s">
        <v>155</v>
      </c>
      <c r="C55" s="121"/>
      <c r="D55" s="121"/>
      <c r="E55" s="121"/>
      <c r="F55" s="126"/>
      <c r="G55" s="126">
        <v>1300</v>
      </c>
      <c r="H55" s="126"/>
      <c r="I55" s="121"/>
      <c r="J55" s="121"/>
      <c r="K55" s="121"/>
      <c r="L55" s="121"/>
      <c r="M55" s="140"/>
    </row>
    <row r="56" spans="1:18" ht="18.75" customHeight="1">
      <c r="A56" s="139" t="s">
        <v>20</v>
      </c>
      <c r="B56" s="126" t="s">
        <v>156</v>
      </c>
      <c r="C56" s="121"/>
      <c r="D56" s="121"/>
      <c r="E56" s="121"/>
      <c r="F56" s="121"/>
      <c r="G56" s="121"/>
      <c r="H56" s="121">
        <v>135543</v>
      </c>
      <c r="I56" s="121"/>
      <c r="J56" s="121"/>
      <c r="K56" s="121"/>
      <c r="L56" s="121"/>
      <c r="M56" s="38"/>
    </row>
    <row r="57" spans="1:18" s="142" customFormat="1" ht="31.15" customHeight="1">
      <c r="A57" s="139" t="s">
        <v>22</v>
      </c>
      <c r="B57" s="126" t="s">
        <v>157</v>
      </c>
      <c r="C57" s="121"/>
      <c r="D57" s="121"/>
      <c r="E57" s="121"/>
      <c r="F57" s="121"/>
      <c r="G57" s="121"/>
      <c r="H57" s="121"/>
      <c r="I57" s="121">
        <f>58000+30000</f>
        <v>88000</v>
      </c>
      <c r="J57" s="121"/>
      <c r="K57" s="121"/>
      <c r="L57" s="121"/>
      <c r="M57" s="141"/>
    </row>
    <row r="58" spans="1:18" ht="31.9" customHeight="1">
      <c r="A58" s="139" t="s">
        <v>123</v>
      </c>
      <c r="B58" s="126" t="s">
        <v>208</v>
      </c>
      <c r="C58" s="121"/>
      <c r="D58" s="121"/>
      <c r="E58" s="121"/>
      <c r="F58" s="121"/>
      <c r="G58" s="121"/>
      <c r="H58" s="121"/>
      <c r="I58" s="121"/>
      <c r="J58" s="121"/>
      <c r="K58" s="121"/>
      <c r="L58" s="121"/>
      <c r="M58" s="38"/>
    </row>
    <row r="59" spans="1:18" ht="34.9" customHeight="1">
      <c r="A59" s="143" t="s">
        <v>209</v>
      </c>
      <c r="B59" s="144" t="s">
        <v>159</v>
      </c>
      <c r="C59" s="145"/>
      <c r="D59" s="145"/>
      <c r="E59" s="145"/>
      <c r="F59" s="145"/>
      <c r="G59" s="145"/>
      <c r="H59" s="145"/>
      <c r="I59" s="145"/>
      <c r="J59" s="145"/>
      <c r="K59" s="145"/>
      <c r="L59" s="145"/>
      <c r="M59" s="46"/>
    </row>
    <row r="60" spans="1:18" ht="22.5" customHeight="1">
      <c r="A60" s="8"/>
      <c r="B60" s="8"/>
      <c r="C60" s="8"/>
      <c r="D60" s="8"/>
      <c r="E60" s="8"/>
      <c r="F60" s="8"/>
      <c r="G60" s="8"/>
      <c r="H60" s="8"/>
      <c r="I60" s="8"/>
      <c r="J60" s="8"/>
      <c r="K60" s="8"/>
      <c r="L60" s="8"/>
      <c r="M60" s="8"/>
      <c r="N60" s="8"/>
      <c r="O60" s="8"/>
      <c r="P60" s="8"/>
      <c r="Q60" s="8"/>
      <c r="R60" s="8"/>
    </row>
    <row r="61" spans="1:18" ht="18.75">
      <c r="A61" s="8"/>
      <c r="B61" s="8"/>
      <c r="C61" s="8"/>
      <c r="D61" s="8"/>
      <c r="E61" s="8"/>
      <c r="F61" s="8"/>
      <c r="G61" s="8"/>
      <c r="H61" s="8"/>
      <c r="I61" s="8"/>
      <c r="J61" s="8"/>
      <c r="K61" s="8"/>
      <c r="L61" s="8"/>
      <c r="M61" s="8"/>
      <c r="N61" s="8"/>
      <c r="O61" s="8"/>
      <c r="P61" s="8"/>
      <c r="Q61" s="8"/>
      <c r="R61" s="8"/>
    </row>
    <row r="62" spans="1:18" ht="18.75">
      <c r="A62" s="8"/>
      <c r="B62" s="8"/>
      <c r="C62" s="8"/>
      <c r="D62" s="8"/>
      <c r="E62" s="8"/>
      <c r="F62" s="8"/>
      <c r="G62" s="8"/>
      <c r="H62" s="8"/>
      <c r="I62" s="8"/>
      <c r="J62" s="8"/>
      <c r="K62" s="8"/>
      <c r="L62" s="8"/>
      <c r="M62" s="8"/>
      <c r="N62" s="8"/>
      <c r="O62" s="8"/>
      <c r="P62" s="8"/>
      <c r="Q62" s="8"/>
      <c r="R62" s="8"/>
    </row>
    <row r="63" spans="1:18" ht="18.75">
      <c r="A63" s="8"/>
      <c r="B63" s="8"/>
      <c r="C63" s="8"/>
      <c r="D63" s="8"/>
      <c r="E63" s="8"/>
      <c r="F63" s="8"/>
      <c r="G63" s="8"/>
      <c r="H63" s="8"/>
      <c r="I63" s="8"/>
      <c r="J63" s="8"/>
      <c r="K63" s="8"/>
      <c r="L63" s="8"/>
      <c r="M63" s="8"/>
      <c r="N63" s="8"/>
      <c r="O63" s="8"/>
      <c r="P63" s="8"/>
      <c r="Q63" s="8"/>
      <c r="R63" s="8"/>
    </row>
    <row r="64" spans="1:18" ht="18.75">
      <c r="A64" s="8"/>
      <c r="B64" s="8"/>
      <c r="C64" s="8"/>
      <c r="D64" s="8"/>
      <c r="E64" s="8"/>
      <c r="F64" s="8"/>
      <c r="G64" s="8"/>
      <c r="H64" s="8"/>
      <c r="I64" s="8"/>
      <c r="J64" s="8"/>
      <c r="K64" s="8"/>
      <c r="L64" s="8"/>
      <c r="M64" s="8"/>
      <c r="N64" s="8"/>
      <c r="O64" s="8"/>
      <c r="P64" s="8"/>
      <c r="Q64" s="8"/>
      <c r="R64" s="8"/>
    </row>
  </sheetData>
  <mergeCells count="15">
    <mergeCell ref="A2:M2"/>
    <mergeCell ref="A3:M3"/>
    <mergeCell ref="E4:F4"/>
    <mergeCell ref="J4:K4"/>
    <mergeCell ref="A5:A6"/>
    <mergeCell ref="B5:B6"/>
    <mergeCell ref="C5:C6"/>
    <mergeCell ref="D5:D6"/>
    <mergeCell ref="E5:E6"/>
    <mergeCell ref="F5:F6"/>
    <mergeCell ref="G5:G6"/>
    <mergeCell ref="H5:H6"/>
    <mergeCell ref="I5:I6"/>
    <mergeCell ref="J5:L5"/>
    <mergeCell ref="M5:M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sqref="A1:XFD1048576"/>
    </sheetView>
  </sheetViews>
  <sheetFormatPr defaultColWidth="11.75" defaultRowHeight="15.75"/>
  <cols>
    <col min="1" max="1" width="6.875" style="5" customWidth="1"/>
    <col min="2" max="2" width="31.25" style="5" customWidth="1"/>
    <col min="3" max="15" width="11.125" style="5" customWidth="1"/>
    <col min="16" max="16384" width="11.75" style="5"/>
  </cols>
  <sheetData>
    <row r="1" spans="1:15" s="147" customFormat="1" ht="27.75" customHeight="1">
      <c r="A1" s="1" t="s">
        <v>0</v>
      </c>
      <c r="B1" s="146"/>
      <c r="D1" s="148"/>
      <c r="E1" s="148"/>
      <c r="F1" s="148"/>
      <c r="H1" s="149"/>
      <c r="O1" s="150" t="s">
        <v>210</v>
      </c>
    </row>
    <row r="2" spans="1:15" ht="35.25" customHeight="1">
      <c r="A2" s="341" t="s">
        <v>395</v>
      </c>
      <c r="B2" s="341"/>
      <c r="C2" s="341"/>
      <c r="D2" s="341"/>
      <c r="E2" s="341"/>
      <c r="F2" s="341"/>
      <c r="G2" s="341"/>
      <c r="H2" s="341"/>
      <c r="I2" s="341"/>
      <c r="J2" s="341"/>
      <c r="K2" s="341"/>
      <c r="L2" s="341"/>
      <c r="M2" s="341"/>
      <c r="N2" s="341"/>
      <c r="O2" s="341"/>
    </row>
    <row r="3" spans="1:15" ht="15.75" customHeight="1">
      <c r="A3" s="308" t="s">
        <v>2</v>
      </c>
      <c r="B3" s="308"/>
      <c r="C3" s="308"/>
      <c r="D3" s="308"/>
      <c r="E3" s="308"/>
      <c r="F3" s="308"/>
      <c r="G3" s="308"/>
      <c r="H3" s="308"/>
      <c r="I3" s="308"/>
      <c r="J3" s="308"/>
      <c r="K3" s="308"/>
      <c r="L3" s="308"/>
      <c r="M3" s="308"/>
      <c r="N3" s="308"/>
      <c r="O3" s="308"/>
    </row>
    <row r="4" spans="1:15" ht="28.9" customHeight="1">
      <c r="A4" s="223"/>
      <c r="B4" s="223"/>
      <c r="C4" s="223"/>
      <c r="D4" s="223"/>
      <c r="E4" s="223"/>
      <c r="F4" s="223"/>
      <c r="G4" s="223"/>
      <c r="H4" s="223"/>
      <c r="I4" s="223"/>
      <c r="O4" s="151" t="s">
        <v>3</v>
      </c>
    </row>
    <row r="5" spans="1:15" s="117" customFormat="1" ht="21.6" customHeight="1">
      <c r="A5" s="333" t="s">
        <v>4</v>
      </c>
      <c r="B5" s="333" t="s">
        <v>150</v>
      </c>
      <c r="C5" s="333" t="s">
        <v>151</v>
      </c>
      <c r="D5" s="335" t="s">
        <v>211</v>
      </c>
      <c r="E5" s="335"/>
      <c r="F5" s="335"/>
      <c r="G5" s="335"/>
      <c r="H5" s="335"/>
      <c r="I5" s="335"/>
      <c r="J5" s="335"/>
      <c r="K5" s="335"/>
      <c r="L5" s="335"/>
      <c r="M5" s="335"/>
      <c r="N5" s="335"/>
      <c r="O5" s="335"/>
    </row>
    <row r="6" spans="1:15" s="117" customFormat="1" ht="27.75" customHeight="1">
      <c r="A6" s="342"/>
      <c r="B6" s="342"/>
      <c r="C6" s="342"/>
      <c r="D6" s="343" t="s">
        <v>212</v>
      </c>
      <c r="E6" s="343" t="s">
        <v>213</v>
      </c>
      <c r="F6" s="343" t="s">
        <v>214</v>
      </c>
      <c r="G6" s="339" t="s">
        <v>215</v>
      </c>
      <c r="H6" s="345" t="s">
        <v>216</v>
      </c>
      <c r="I6" s="339" t="s">
        <v>217</v>
      </c>
      <c r="J6" s="339" t="s">
        <v>218</v>
      </c>
      <c r="K6" s="339" t="s">
        <v>219</v>
      </c>
      <c r="L6" s="336" t="s">
        <v>220</v>
      </c>
      <c r="M6" s="336"/>
      <c r="N6" s="339" t="s">
        <v>221</v>
      </c>
      <c r="O6" s="345" t="s">
        <v>222</v>
      </c>
    </row>
    <row r="7" spans="1:15" s="118" customFormat="1" ht="127.15" customHeight="1">
      <c r="A7" s="334"/>
      <c r="B7" s="334"/>
      <c r="C7" s="334"/>
      <c r="D7" s="344"/>
      <c r="E7" s="344"/>
      <c r="F7" s="344"/>
      <c r="G7" s="340"/>
      <c r="H7" s="346"/>
      <c r="I7" s="340"/>
      <c r="J7" s="340"/>
      <c r="K7" s="340"/>
      <c r="L7" s="152" t="s">
        <v>223</v>
      </c>
      <c r="M7" s="152" t="s">
        <v>224</v>
      </c>
      <c r="N7" s="340"/>
      <c r="O7" s="346"/>
    </row>
    <row r="8" spans="1:15" s="124" customFormat="1" ht="28.9" customHeight="1">
      <c r="A8" s="119"/>
      <c r="B8" s="120" t="s">
        <v>151</v>
      </c>
      <c r="C8" s="122"/>
      <c r="D8" s="122"/>
      <c r="E8" s="122"/>
      <c r="F8" s="122"/>
      <c r="G8" s="122"/>
      <c r="H8" s="123"/>
      <c r="I8" s="123"/>
      <c r="J8" s="123"/>
      <c r="K8" s="123"/>
      <c r="L8" s="123"/>
      <c r="M8" s="123"/>
      <c r="N8" s="123"/>
      <c r="O8" s="123"/>
    </row>
    <row r="9" spans="1:15" s="117" customFormat="1" ht="28.9" customHeight="1">
      <c r="A9" s="153"/>
      <c r="B9" s="240" t="s">
        <v>396</v>
      </c>
      <c r="C9" s="241">
        <v>630</v>
      </c>
      <c r="D9" s="140"/>
      <c r="E9" s="140"/>
      <c r="F9" s="140"/>
      <c r="G9" s="140"/>
      <c r="H9" s="140"/>
      <c r="I9" s="140"/>
      <c r="J9" s="140"/>
      <c r="K9" s="241">
        <v>630</v>
      </c>
      <c r="L9" s="140"/>
      <c r="M9" s="140"/>
      <c r="N9" s="140"/>
      <c r="O9" s="140"/>
    </row>
    <row r="10" spans="1:15" s="117" customFormat="1" ht="28.9" customHeight="1">
      <c r="A10" s="153"/>
      <c r="B10" s="240" t="s">
        <v>397</v>
      </c>
      <c r="C10" s="241">
        <v>32125</v>
      </c>
      <c r="D10" s="140"/>
      <c r="E10" s="140"/>
      <c r="F10" s="140"/>
      <c r="G10" s="140"/>
      <c r="H10" s="140"/>
      <c r="I10" s="140"/>
      <c r="J10" s="140"/>
      <c r="K10" s="241">
        <v>32125</v>
      </c>
      <c r="L10" s="140"/>
      <c r="M10" s="140"/>
      <c r="N10" s="140"/>
      <c r="O10" s="140"/>
    </row>
    <row r="11" spans="1:15" s="117" customFormat="1" ht="28.9" customHeight="1">
      <c r="A11" s="153"/>
      <c r="B11" s="240" t="s">
        <v>398</v>
      </c>
      <c r="C11" s="241">
        <v>2000</v>
      </c>
      <c r="D11" s="140"/>
      <c r="E11" s="140"/>
      <c r="F11" s="140"/>
      <c r="G11" s="140"/>
      <c r="H11" s="140"/>
      <c r="I11" s="140"/>
      <c r="J11" s="140"/>
      <c r="K11" s="241">
        <v>2000</v>
      </c>
      <c r="L11" s="140"/>
      <c r="M11" s="140"/>
      <c r="N11" s="140"/>
      <c r="O11" s="140"/>
    </row>
    <row r="12" spans="1:15" s="117" customFormat="1" ht="28.9" customHeight="1">
      <c r="A12" s="153"/>
      <c r="B12" s="240" t="s">
        <v>399</v>
      </c>
      <c r="C12" s="241">
        <v>65000</v>
      </c>
      <c r="D12" s="140"/>
      <c r="E12" s="140"/>
      <c r="F12" s="140"/>
      <c r="G12" s="140"/>
      <c r="H12" s="140"/>
      <c r="I12" s="140"/>
      <c r="J12" s="140"/>
      <c r="K12" s="241">
        <v>65000</v>
      </c>
      <c r="L12" s="140"/>
      <c r="M12" s="140"/>
      <c r="N12" s="140"/>
      <c r="O12" s="140"/>
    </row>
    <row r="13" spans="1:15" s="117" customFormat="1" ht="28.9" customHeight="1">
      <c r="A13" s="153"/>
      <c r="B13" s="240" t="s">
        <v>225</v>
      </c>
      <c r="C13" s="241">
        <v>25000</v>
      </c>
      <c r="D13" s="140"/>
      <c r="E13" s="140"/>
      <c r="F13" s="140"/>
      <c r="G13" s="140"/>
      <c r="H13" s="140"/>
      <c r="I13" s="140"/>
      <c r="J13" s="140"/>
      <c r="K13" s="241">
        <v>25000</v>
      </c>
      <c r="L13" s="140"/>
      <c r="M13" s="140"/>
      <c r="N13" s="140"/>
      <c r="O13" s="140"/>
    </row>
    <row r="14" spans="1:15" s="117" customFormat="1" ht="28.9" customHeight="1">
      <c r="A14" s="153"/>
      <c r="B14" s="240" t="s">
        <v>226</v>
      </c>
      <c r="C14" s="241">
        <v>59330</v>
      </c>
      <c r="D14" s="140"/>
      <c r="E14" s="140"/>
      <c r="F14" s="140"/>
      <c r="G14" s="140"/>
      <c r="H14" s="140"/>
      <c r="I14" s="140"/>
      <c r="J14" s="140"/>
      <c r="K14" s="241">
        <v>59330</v>
      </c>
      <c r="L14" s="140"/>
      <c r="M14" s="140"/>
      <c r="N14" s="140"/>
      <c r="O14" s="140"/>
    </row>
    <row r="15" spans="1:15" s="117" customFormat="1" ht="28.9" customHeight="1">
      <c r="A15" s="153"/>
      <c r="B15" s="240" t="s">
        <v>400</v>
      </c>
      <c r="C15" s="241">
        <v>2000</v>
      </c>
      <c r="D15" s="140"/>
      <c r="E15" s="140"/>
      <c r="F15" s="140"/>
      <c r="G15" s="140"/>
      <c r="H15" s="140"/>
      <c r="I15" s="140"/>
      <c r="J15" s="140"/>
      <c r="K15" s="241">
        <v>2000</v>
      </c>
      <c r="L15" s="140"/>
      <c r="M15" s="140"/>
      <c r="N15" s="140"/>
      <c r="O15" s="140"/>
    </row>
    <row r="16" spans="1:15" s="117" customFormat="1" ht="28.9" customHeight="1">
      <c r="A16" s="153"/>
      <c r="B16" s="240" t="s">
        <v>401</v>
      </c>
      <c r="C16" s="241">
        <v>3000</v>
      </c>
      <c r="D16" s="140"/>
      <c r="E16" s="140"/>
      <c r="F16" s="140"/>
      <c r="G16" s="140"/>
      <c r="H16" s="140"/>
      <c r="I16" s="140"/>
      <c r="J16" s="140"/>
      <c r="K16" s="241">
        <v>3000</v>
      </c>
      <c r="L16" s="140"/>
      <c r="M16" s="140"/>
      <c r="N16" s="140"/>
      <c r="O16" s="140"/>
    </row>
    <row r="17" spans="1:15" s="117" customFormat="1" ht="28.9" customHeight="1">
      <c r="A17" s="153"/>
      <c r="B17" s="240" t="s">
        <v>402</v>
      </c>
      <c r="C17" s="241">
        <v>1640</v>
      </c>
      <c r="D17" s="140"/>
      <c r="E17" s="140"/>
      <c r="F17" s="140"/>
      <c r="G17" s="140"/>
      <c r="H17" s="140"/>
      <c r="I17" s="140"/>
      <c r="J17" s="140"/>
      <c r="K17" s="241">
        <v>1640</v>
      </c>
      <c r="L17" s="140"/>
      <c r="M17" s="140"/>
      <c r="N17" s="140"/>
      <c r="O17" s="140"/>
    </row>
    <row r="18" spans="1:15" s="117" customFormat="1" ht="28.9" customHeight="1">
      <c r="A18" s="153"/>
      <c r="B18" s="240" t="s">
        <v>403</v>
      </c>
      <c r="C18" s="241">
        <v>10000</v>
      </c>
      <c r="D18" s="140"/>
      <c r="E18" s="140"/>
      <c r="F18" s="140"/>
      <c r="G18" s="140"/>
      <c r="H18" s="140"/>
      <c r="I18" s="140"/>
      <c r="J18" s="140"/>
      <c r="K18" s="241">
        <v>10000</v>
      </c>
      <c r="L18" s="140"/>
      <c r="M18" s="140"/>
      <c r="N18" s="140"/>
      <c r="O18" s="140"/>
    </row>
    <row r="19" spans="1:15" s="117" customFormat="1" ht="28.9" customHeight="1">
      <c r="A19" s="153"/>
      <c r="B19" s="240" t="s">
        <v>404</v>
      </c>
      <c r="C19" s="241">
        <v>2000</v>
      </c>
      <c r="D19" s="140"/>
      <c r="E19" s="140"/>
      <c r="F19" s="140"/>
      <c r="G19" s="140"/>
      <c r="H19" s="140"/>
      <c r="I19" s="140"/>
      <c r="J19" s="140"/>
      <c r="K19" s="241">
        <v>2000</v>
      </c>
      <c r="L19" s="140"/>
      <c r="M19" s="140"/>
      <c r="N19" s="140"/>
      <c r="O19" s="140"/>
    </row>
    <row r="20" spans="1:15" s="117" customFormat="1" ht="28.9" customHeight="1">
      <c r="A20" s="153"/>
      <c r="B20" s="242" t="s">
        <v>227</v>
      </c>
      <c r="C20" s="241">
        <v>9000</v>
      </c>
      <c r="D20" s="140"/>
      <c r="E20" s="140"/>
      <c r="F20" s="140"/>
      <c r="G20" s="140"/>
      <c r="H20" s="140"/>
      <c r="I20" s="140"/>
      <c r="J20" s="140"/>
      <c r="K20" s="241">
        <v>9000</v>
      </c>
      <c r="L20" s="140"/>
      <c r="M20" s="140"/>
      <c r="N20" s="140"/>
      <c r="O20" s="140"/>
    </row>
    <row r="21" spans="1:15" s="117" customFormat="1" ht="28.9" customHeight="1">
      <c r="A21" s="153"/>
      <c r="B21" s="240" t="s">
        <v>405</v>
      </c>
      <c r="C21" s="241">
        <v>1000</v>
      </c>
      <c r="D21" s="140"/>
      <c r="E21" s="140"/>
      <c r="F21" s="140"/>
      <c r="G21" s="140"/>
      <c r="H21" s="140"/>
      <c r="I21" s="140"/>
      <c r="J21" s="140"/>
      <c r="K21" s="241">
        <v>1000</v>
      </c>
      <c r="L21" s="140"/>
      <c r="M21" s="140"/>
      <c r="N21" s="140"/>
      <c r="O21" s="140"/>
    </row>
    <row r="22" spans="1:15" s="117" customFormat="1" ht="28.9" customHeight="1">
      <c r="A22" s="153"/>
      <c r="B22" s="242" t="s">
        <v>406</v>
      </c>
      <c r="C22" s="241">
        <v>1000</v>
      </c>
      <c r="D22" s="140"/>
      <c r="E22" s="140"/>
      <c r="F22" s="140"/>
      <c r="G22" s="140"/>
      <c r="H22" s="140"/>
      <c r="I22" s="140"/>
      <c r="J22" s="140"/>
      <c r="K22" s="241">
        <v>1000</v>
      </c>
      <c r="L22" s="140"/>
      <c r="M22" s="140"/>
      <c r="N22" s="140"/>
      <c r="O22" s="140"/>
    </row>
    <row r="23" spans="1:15" s="117" customFormat="1" ht="28.9" customHeight="1">
      <c r="A23" s="153"/>
      <c r="B23" s="242" t="s">
        <v>407</v>
      </c>
      <c r="C23" s="241">
        <v>5000</v>
      </c>
      <c r="D23" s="140"/>
      <c r="E23" s="140"/>
      <c r="F23" s="140"/>
      <c r="G23" s="140"/>
      <c r="H23" s="140"/>
      <c r="I23" s="140"/>
      <c r="J23" s="140"/>
      <c r="K23" s="241">
        <v>5000</v>
      </c>
      <c r="L23" s="140"/>
      <c r="M23" s="140"/>
      <c r="N23" s="140"/>
      <c r="O23" s="140"/>
    </row>
    <row r="24" spans="1:15" s="117" customFormat="1" ht="28.9" customHeight="1">
      <c r="A24" s="153"/>
      <c r="B24" s="242" t="s">
        <v>408</v>
      </c>
      <c r="C24" s="241">
        <v>5000</v>
      </c>
      <c r="D24" s="140"/>
      <c r="E24" s="140"/>
      <c r="F24" s="140"/>
      <c r="G24" s="140"/>
      <c r="H24" s="140"/>
      <c r="I24" s="140"/>
      <c r="J24" s="140"/>
      <c r="K24" s="241">
        <v>5000</v>
      </c>
      <c r="L24" s="140"/>
      <c r="M24" s="140"/>
      <c r="N24" s="140"/>
      <c r="O24" s="140"/>
    </row>
    <row r="25" spans="1:15" s="117" customFormat="1" ht="28.9" customHeight="1">
      <c r="A25" s="153"/>
      <c r="B25" s="240" t="s">
        <v>409</v>
      </c>
      <c r="C25" s="241">
        <v>12000</v>
      </c>
      <c r="D25" s="140"/>
      <c r="E25" s="140"/>
      <c r="F25" s="140"/>
      <c r="G25" s="140"/>
      <c r="H25" s="140"/>
      <c r="I25" s="140"/>
      <c r="J25" s="140"/>
      <c r="K25" s="241">
        <v>12000</v>
      </c>
      <c r="L25" s="140"/>
      <c r="M25" s="140"/>
      <c r="N25" s="140"/>
      <c r="O25" s="140"/>
    </row>
    <row r="26" spans="1:15" s="117" customFormat="1" ht="28.9" customHeight="1">
      <c r="A26" s="154"/>
      <c r="B26" s="155"/>
      <c r="C26" s="156"/>
      <c r="D26" s="156"/>
      <c r="E26" s="156"/>
      <c r="F26" s="156"/>
      <c r="G26" s="156"/>
      <c r="H26" s="156"/>
      <c r="I26" s="156"/>
      <c r="J26" s="156"/>
      <c r="K26" s="156"/>
      <c r="L26" s="156"/>
      <c r="M26" s="156"/>
      <c r="N26" s="156"/>
      <c r="O26" s="156"/>
    </row>
  </sheetData>
  <mergeCells count="17">
    <mergeCell ref="K6:K7"/>
    <mergeCell ref="L6:M6"/>
    <mergeCell ref="N6:N7"/>
    <mergeCell ref="A2:O2"/>
    <mergeCell ref="A3:O3"/>
    <mergeCell ref="A5:A7"/>
    <mergeCell ref="B5:B7"/>
    <mergeCell ref="C5:C7"/>
    <mergeCell ref="D5:O5"/>
    <mergeCell ref="D6:D7"/>
    <mergeCell ref="E6:E7"/>
    <mergeCell ref="F6:F7"/>
    <mergeCell ref="G6:G7"/>
    <mergeCell ref="O6:O7"/>
    <mergeCell ref="H6:H7"/>
    <mergeCell ref="I6:I7"/>
    <mergeCell ref="J6:J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election sqref="A1:XFD1048576"/>
    </sheetView>
  </sheetViews>
  <sheetFormatPr defaultColWidth="11.75" defaultRowHeight="15.75"/>
  <cols>
    <col min="1" max="1" width="6.875" style="5" customWidth="1"/>
    <col min="2" max="2" width="31.25" style="5" customWidth="1"/>
    <col min="3" max="15" width="11.125" style="5" customWidth="1"/>
    <col min="16" max="16384" width="11.75" style="5"/>
  </cols>
  <sheetData>
    <row r="1" spans="1:15" s="147" customFormat="1" ht="27.75" customHeight="1">
      <c r="A1" s="1" t="s">
        <v>0</v>
      </c>
      <c r="B1" s="146"/>
      <c r="D1" s="148"/>
      <c r="E1" s="148"/>
      <c r="F1" s="148"/>
      <c r="H1" s="149"/>
      <c r="O1" s="150" t="s">
        <v>229</v>
      </c>
    </row>
    <row r="2" spans="1:15" ht="35.25" customHeight="1">
      <c r="A2" s="341" t="s">
        <v>410</v>
      </c>
      <c r="B2" s="341"/>
      <c r="C2" s="341"/>
      <c r="D2" s="341"/>
      <c r="E2" s="341"/>
      <c r="F2" s="341"/>
      <c r="G2" s="341"/>
      <c r="H2" s="341"/>
      <c r="I2" s="341"/>
      <c r="J2" s="341"/>
      <c r="K2" s="341"/>
      <c r="L2" s="341"/>
      <c r="M2" s="341"/>
      <c r="N2" s="341"/>
      <c r="O2" s="341"/>
    </row>
    <row r="3" spans="1:15" ht="15.75" customHeight="1">
      <c r="A3" s="308" t="s">
        <v>2</v>
      </c>
      <c r="B3" s="308"/>
      <c r="C3" s="308"/>
      <c r="D3" s="308"/>
      <c r="E3" s="308"/>
      <c r="F3" s="308"/>
      <c r="G3" s="308"/>
      <c r="H3" s="308"/>
      <c r="I3" s="308"/>
      <c r="J3" s="308"/>
      <c r="K3" s="308"/>
      <c r="L3" s="308"/>
      <c r="M3" s="308"/>
      <c r="N3" s="308"/>
      <c r="O3" s="308"/>
    </row>
    <row r="4" spans="1:15" ht="28.9" customHeight="1">
      <c r="A4" s="223"/>
      <c r="B4" s="223"/>
      <c r="C4" s="223"/>
      <c r="D4" s="223"/>
      <c r="E4" s="223"/>
      <c r="F4" s="223"/>
      <c r="G4" s="223"/>
      <c r="H4" s="223"/>
      <c r="I4" s="223"/>
      <c r="O4" s="151" t="s">
        <v>3</v>
      </c>
    </row>
    <row r="5" spans="1:15" s="117" customFormat="1" ht="21.6" customHeight="1">
      <c r="A5" s="333" t="s">
        <v>4</v>
      </c>
      <c r="B5" s="333" t="s">
        <v>150</v>
      </c>
      <c r="C5" s="333" t="s">
        <v>151</v>
      </c>
      <c r="D5" s="335" t="s">
        <v>211</v>
      </c>
      <c r="E5" s="335"/>
      <c r="F5" s="335"/>
      <c r="G5" s="335"/>
      <c r="H5" s="335"/>
      <c r="I5" s="335"/>
      <c r="J5" s="335"/>
      <c r="K5" s="335"/>
      <c r="L5" s="335"/>
      <c r="M5" s="335"/>
      <c r="N5" s="335"/>
      <c r="O5" s="335"/>
    </row>
    <row r="6" spans="1:15" s="117" customFormat="1" ht="27.75" customHeight="1">
      <c r="A6" s="342"/>
      <c r="B6" s="342"/>
      <c r="C6" s="342"/>
      <c r="D6" s="343" t="s">
        <v>212</v>
      </c>
      <c r="E6" s="343" t="s">
        <v>213</v>
      </c>
      <c r="F6" s="343" t="s">
        <v>214</v>
      </c>
      <c r="G6" s="339" t="s">
        <v>215</v>
      </c>
      <c r="H6" s="345" t="s">
        <v>216</v>
      </c>
      <c r="I6" s="339" t="s">
        <v>217</v>
      </c>
      <c r="J6" s="339" t="s">
        <v>218</v>
      </c>
      <c r="K6" s="339" t="s">
        <v>219</v>
      </c>
      <c r="L6" s="336" t="s">
        <v>220</v>
      </c>
      <c r="M6" s="336"/>
      <c r="N6" s="339" t="s">
        <v>221</v>
      </c>
      <c r="O6" s="345" t="s">
        <v>222</v>
      </c>
    </row>
    <row r="7" spans="1:15" s="118" customFormat="1" ht="127.15" customHeight="1">
      <c r="A7" s="334"/>
      <c r="B7" s="334"/>
      <c r="C7" s="334"/>
      <c r="D7" s="344"/>
      <c r="E7" s="344"/>
      <c r="F7" s="344"/>
      <c r="G7" s="340"/>
      <c r="H7" s="346"/>
      <c r="I7" s="340"/>
      <c r="J7" s="340"/>
      <c r="K7" s="340"/>
      <c r="L7" s="152" t="s">
        <v>223</v>
      </c>
      <c r="M7" s="152" t="s">
        <v>224</v>
      </c>
      <c r="N7" s="340"/>
      <c r="O7" s="346"/>
    </row>
    <row r="8" spans="1:15" s="124" customFormat="1" ht="28.9" customHeight="1">
      <c r="A8" s="119"/>
      <c r="B8" s="120" t="s">
        <v>151</v>
      </c>
      <c r="C8" s="122"/>
      <c r="D8" s="122"/>
      <c r="E8" s="122"/>
      <c r="F8" s="122"/>
      <c r="G8" s="122"/>
      <c r="H8" s="123"/>
      <c r="I8" s="123"/>
      <c r="J8" s="123"/>
      <c r="K8" s="123"/>
      <c r="L8" s="123"/>
      <c r="M8" s="123"/>
      <c r="N8" s="123"/>
      <c r="O8" s="123"/>
    </row>
    <row r="9" spans="1:15" s="129" customFormat="1" ht="19.899999999999999" customHeight="1">
      <c r="A9" s="125" t="s">
        <v>10</v>
      </c>
      <c r="B9" s="126" t="s">
        <v>163</v>
      </c>
      <c r="C9" s="121">
        <v>2396323</v>
      </c>
      <c r="D9" s="127">
        <f t="shared" ref="D9:O9" si="0">SUM(D10:D54)</f>
        <v>609278</v>
      </c>
      <c r="E9" s="127">
        <f t="shared" si="0"/>
        <v>14134</v>
      </c>
      <c r="F9" s="127">
        <f t="shared" si="0"/>
        <v>715193</v>
      </c>
      <c r="G9" s="127">
        <f t="shared" si="0"/>
        <v>29546</v>
      </c>
      <c r="H9" s="127">
        <f t="shared" si="0"/>
        <v>0</v>
      </c>
      <c r="I9" s="127">
        <f t="shared" si="0"/>
        <v>0</v>
      </c>
      <c r="J9" s="127">
        <f t="shared" si="0"/>
        <v>0</v>
      </c>
      <c r="K9" s="127">
        <f t="shared" si="0"/>
        <v>0</v>
      </c>
      <c r="L9" s="127">
        <f t="shared" si="0"/>
        <v>0</v>
      </c>
      <c r="M9" s="127">
        <f t="shared" si="0"/>
        <v>0</v>
      </c>
      <c r="N9" s="127">
        <f t="shared" si="0"/>
        <v>1028172</v>
      </c>
      <c r="O9" s="127">
        <f t="shared" si="0"/>
        <v>0</v>
      </c>
    </row>
    <row r="10" spans="1:15" s="129" customFormat="1" ht="19.899999999999999" customHeight="1">
      <c r="A10" s="130">
        <v>1</v>
      </c>
      <c r="B10" s="131" t="s">
        <v>164</v>
      </c>
      <c r="C10" s="121">
        <v>27919</v>
      </c>
      <c r="D10" s="121"/>
      <c r="E10" s="121"/>
      <c r="F10" s="121"/>
      <c r="G10" s="121"/>
      <c r="H10" s="121"/>
      <c r="I10" s="121"/>
      <c r="J10" s="121"/>
      <c r="K10" s="121"/>
      <c r="L10" s="121"/>
      <c r="M10" s="128"/>
      <c r="N10" s="243">
        <f>C10-((SUM(D10:M10)+O10))</f>
        <v>27919</v>
      </c>
      <c r="O10" s="128"/>
    </row>
    <row r="11" spans="1:15" s="129" customFormat="1" ht="19.899999999999999" customHeight="1">
      <c r="A11" s="130">
        <v>2</v>
      </c>
      <c r="B11" s="131" t="s">
        <v>394</v>
      </c>
      <c r="C11" s="121">
        <v>24573</v>
      </c>
      <c r="D11" s="121"/>
      <c r="E11" s="121"/>
      <c r="F11" s="121"/>
      <c r="G11" s="121"/>
      <c r="H11" s="121"/>
      <c r="I11" s="121"/>
      <c r="J11" s="121"/>
      <c r="K11" s="121"/>
      <c r="L11" s="121"/>
      <c r="M11" s="128"/>
      <c r="N11" s="243">
        <f t="shared" ref="N11:N54" si="1">C11-((SUM(D11:M11)+O11))</f>
        <v>24573</v>
      </c>
      <c r="O11" s="128"/>
    </row>
    <row r="12" spans="1:15" s="129" customFormat="1" ht="19.899999999999999" customHeight="1">
      <c r="A12" s="130">
        <v>3</v>
      </c>
      <c r="B12" s="131" t="s">
        <v>165</v>
      </c>
      <c r="C12" s="121">
        <v>8510</v>
      </c>
      <c r="D12" s="121"/>
      <c r="E12" s="121"/>
      <c r="F12" s="121"/>
      <c r="G12" s="121"/>
      <c r="H12" s="121"/>
      <c r="I12" s="121"/>
      <c r="J12" s="121"/>
      <c r="K12" s="121"/>
      <c r="L12" s="121"/>
      <c r="M12" s="128"/>
      <c r="N12" s="243">
        <f t="shared" si="1"/>
        <v>8510</v>
      </c>
      <c r="O12" s="128"/>
    </row>
    <row r="13" spans="1:15" s="129" customFormat="1" ht="19.899999999999999" customHeight="1">
      <c r="A13" s="130">
        <v>4</v>
      </c>
      <c r="B13" s="131" t="s">
        <v>166</v>
      </c>
      <c r="C13" s="121">
        <v>169807</v>
      </c>
      <c r="D13" s="121"/>
      <c r="E13" s="121"/>
      <c r="F13" s="132"/>
      <c r="G13" s="121"/>
      <c r="H13" s="121"/>
      <c r="I13" s="121"/>
      <c r="J13" s="121"/>
      <c r="K13" s="121"/>
      <c r="L13" s="121"/>
      <c r="M13" s="128"/>
      <c r="N13" s="243">
        <f t="shared" si="1"/>
        <v>169807</v>
      </c>
      <c r="O13" s="128"/>
    </row>
    <row r="14" spans="1:15" s="129" customFormat="1" ht="19.899999999999999" customHeight="1">
      <c r="A14" s="130">
        <v>5</v>
      </c>
      <c r="B14" s="131" t="s">
        <v>167</v>
      </c>
      <c r="C14" s="121">
        <v>9762</v>
      </c>
      <c r="D14" s="121"/>
      <c r="E14" s="121"/>
      <c r="F14" s="121"/>
      <c r="G14" s="121"/>
      <c r="H14" s="121"/>
      <c r="I14" s="121"/>
      <c r="J14" s="121"/>
      <c r="K14" s="121"/>
      <c r="L14" s="121"/>
      <c r="M14" s="128"/>
      <c r="N14" s="243">
        <f t="shared" si="1"/>
        <v>9762</v>
      </c>
      <c r="O14" s="128"/>
    </row>
    <row r="15" spans="1:15" s="129" customFormat="1" ht="19.899999999999999" customHeight="1">
      <c r="A15" s="130">
        <v>6</v>
      </c>
      <c r="B15" s="131" t="s">
        <v>168</v>
      </c>
      <c r="C15" s="121">
        <v>8502</v>
      </c>
      <c r="D15" s="121"/>
      <c r="E15" s="121"/>
      <c r="F15" s="121"/>
      <c r="G15" s="121"/>
      <c r="H15" s="121"/>
      <c r="I15" s="121"/>
      <c r="J15" s="121"/>
      <c r="K15" s="121"/>
      <c r="L15" s="121"/>
      <c r="M15" s="128"/>
      <c r="N15" s="243">
        <f t="shared" si="1"/>
        <v>8502</v>
      </c>
      <c r="O15" s="128"/>
    </row>
    <row r="16" spans="1:15" s="129" customFormat="1" ht="19.899999999999999" customHeight="1">
      <c r="A16" s="130">
        <v>7</v>
      </c>
      <c r="B16" s="131" t="s">
        <v>169</v>
      </c>
      <c r="C16" s="121">
        <v>10364</v>
      </c>
      <c r="D16" s="121"/>
      <c r="E16" s="121"/>
      <c r="F16" s="121"/>
      <c r="G16" s="121"/>
      <c r="H16" s="121"/>
      <c r="I16" s="121"/>
      <c r="J16" s="121"/>
      <c r="K16" s="121"/>
      <c r="L16" s="121"/>
      <c r="M16" s="128"/>
      <c r="N16" s="243">
        <f t="shared" si="1"/>
        <v>10364</v>
      </c>
      <c r="O16" s="128"/>
    </row>
    <row r="17" spans="1:15" s="129" customFormat="1" ht="19.899999999999999" customHeight="1">
      <c r="A17" s="130">
        <v>8</v>
      </c>
      <c r="B17" s="133" t="s">
        <v>170</v>
      </c>
      <c r="C17" s="121">
        <v>22734</v>
      </c>
      <c r="D17" s="121"/>
      <c r="E17" s="121">
        <v>14134</v>
      </c>
      <c r="F17" s="121"/>
      <c r="G17" s="121"/>
      <c r="H17" s="121"/>
      <c r="I17" s="121"/>
      <c r="J17" s="121"/>
      <c r="K17" s="121"/>
      <c r="L17" s="121"/>
      <c r="M17" s="128"/>
      <c r="N17" s="243">
        <f t="shared" si="1"/>
        <v>8600</v>
      </c>
      <c r="O17" s="128"/>
    </row>
    <row r="18" spans="1:15" s="129" customFormat="1" ht="19.899999999999999" customHeight="1">
      <c r="A18" s="130">
        <v>9</v>
      </c>
      <c r="B18" s="133" t="s">
        <v>171</v>
      </c>
      <c r="C18" s="121">
        <v>15401</v>
      </c>
      <c r="D18" s="121"/>
      <c r="E18" s="121"/>
      <c r="F18" s="121"/>
      <c r="G18" s="121"/>
      <c r="H18" s="121"/>
      <c r="I18" s="121"/>
      <c r="J18" s="121"/>
      <c r="K18" s="121"/>
      <c r="L18" s="121"/>
      <c r="M18" s="128"/>
      <c r="N18" s="243">
        <f t="shared" si="1"/>
        <v>15401</v>
      </c>
      <c r="O18" s="128"/>
    </row>
    <row r="19" spans="1:15" s="129" customFormat="1" ht="19.899999999999999" customHeight="1">
      <c r="A19" s="130">
        <v>10</v>
      </c>
      <c r="B19" s="133" t="s">
        <v>172</v>
      </c>
      <c r="C19" s="121">
        <v>33823</v>
      </c>
      <c r="D19" s="121"/>
      <c r="E19" s="121"/>
      <c r="F19" s="121"/>
      <c r="G19" s="121"/>
      <c r="H19" s="121"/>
      <c r="I19" s="121"/>
      <c r="J19" s="121"/>
      <c r="K19" s="121"/>
      <c r="L19" s="121"/>
      <c r="M19" s="128"/>
      <c r="N19" s="243">
        <f t="shared" si="1"/>
        <v>33823</v>
      </c>
      <c r="O19" s="128"/>
    </row>
    <row r="20" spans="1:15" s="129" customFormat="1" ht="19.899999999999999" customHeight="1">
      <c r="A20" s="130">
        <v>11</v>
      </c>
      <c r="B20" s="133" t="s">
        <v>173</v>
      </c>
      <c r="C20" s="121">
        <v>80046</v>
      </c>
      <c r="D20" s="121"/>
      <c r="E20" s="121"/>
      <c r="F20" s="121"/>
      <c r="G20" s="121"/>
      <c r="H20" s="121"/>
      <c r="I20" s="121"/>
      <c r="J20" s="121"/>
      <c r="K20" s="121"/>
      <c r="L20" s="121"/>
      <c r="M20" s="128"/>
      <c r="N20" s="243">
        <f t="shared" si="1"/>
        <v>80046</v>
      </c>
      <c r="O20" s="128"/>
    </row>
    <row r="21" spans="1:15" s="129" customFormat="1" ht="19.899999999999999" customHeight="1">
      <c r="A21" s="130">
        <v>12</v>
      </c>
      <c r="B21" s="133" t="s">
        <v>174</v>
      </c>
      <c r="C21" s="121">
        <v>618320</v>
      </c>
      <c r="D21" s="121">
        <v>609278</v>
      </c>
      <c r="E21" s="121"/>
      <c r="F21" s="121"/>
      <c r="G21" s="121"/>
      <c r="H21" s="121"/>
      <c r="I21" s="121"/>
      <c r="J21" s="121"/>
      <c r="K21" s="121"/>
      <c r="L21" s="121"/>
      <c r="M21" s="128"/>
      <c r="N21" s="243">
        <f t="shared" si="1"/>
        <v>9042</v>
      </c>
      <c r="O21" s="128"/>
    </row>
    <row r="22" spans="1:15" s="129" customFormat="1" ht="19.899999999999999" customHeight="1">
      <c r="A22" s="130">
        <v>13</v>
      </c>
      <c r="B22" s="133" t="s">
        <v>175</v>
      </c>
      <c r="C22" s="121">
        <v>728021</v>
      </c>
      <c r="D22" s="121"/>
      <c r="E22" s="121"/>
      <c r="F22" s="121">
        <f>709008+6185</f>
        <v>715193</v>
      </c>
      <c r="G22" s="121"/>
      <c r="H22" s="121"/>
      <c r="I22" s="121"/>
      <c r="J22" s="121"/>
      <c r="K22" s="121"/>
      <c r="L22" s="121"/>
      <c r="M22" s="128"/>
      <c r="N22" s="243">
        <f t="shared" si="1"/>
        <v>12828</v>
      </c>
      <c r="O22" s="128"/>
    </row>
    <row r="23" spans="1:15" s="129" customFormat="1" ht="19.899999999999999" customHeight="1">
      <c r="A23" s="130">
        <v>14</v>
      </c>
      <c r="B23" s="133" t="s">
        <v>176</v>
      </c>
      <c r="C23" s="121">
        <v>68243</v>
      </c>
      <c r="D23" s="121"/>
      <c r="E23" s="121"/>
      <c r="F23" s="121"/>
      <c r="G23" s="121"/>
      <c r="H23" s="121"/>
      <c r="I23" s="121"/>
      <c r="J23" s="121"/>
      <c r="K23" s="121"/>
      <c r="L23" s="121"/>
      <c r="M23" s="128"/>
      <c r="N23" s="243">
        <f t="shared" si="1"/>
        <v>68243</v>
      </c>
      <c r="O23" s="128"/>
    </row>
    <row r="24" spans="1:15" s="129" customFormat="1" ht="19.899999999999999" customHeight="1">
      <c r="A24" s="130">
        <v>15</v>
      </c>
      <c r="B24" s="133" t="s">
        <v>177</v>
      </c>
      <c r="C24" s="121">
        <v>48416</v>
      </c>
      <c r="D24" s="121"/>
      <c r="E24" s="121"/>
      <c r="F24" s="134"/>
      <c r="G24" s="121"/>
      <c r="H24" s="121"/>
      <c r="I24" s="121"/>
      <c r="J24" s="121"/>
      <c r="K24" s="121"/>
      <c r="L24" s="121"/>
      <c r="M24" s="128"/>
      <c r="N24" s="243">
        <f t="shared" si="1"/>
        <v>48416</v>
      </c>
      <c r="O24" s="128"/>
    </row>
    <row r="25" spans="1:15" s="129" customFormat="1" ht="19.899999999999999" customHeight="1">
      <c r="A25" s="130">
        <v>16</v>
      </c>
      <c r="B25" s="133" t="s">
        <v>178</v>
      </c>
      <c r="C25" s="121">
        <v>27006</v>
      </c>
      <c r="D25" s="121"/>
      <c r="E25" s="121"/>
      <c r="F25" s="121"/>
      <c r="G25" s="121"/>
      <c r="H25" s="121"/>
      <c r="I25" s="121"/>
      <c r="J25" s="121"/>
      <c r="K25" s="121"/>
      <c r="L25" s="121"/>
      <c r="M25" s="128"/>
      <c r="N25" s="243">
        <f t="shared" si="1"/>
        <v>27006</v>
      </c>
      <c r="O25" s="128"/>
    </row>
    <row r="26" spans="1:15" s="129" customFormat="1" ht="19.899999999999999" customHeight="1">
      <c r="A26" s="130">
        <v>17</v>
      </c>
      <c r="B26" s="133" t="s">
        <v>179</v>
      </c>
      <c r="C26" s="121">
        <v>27136</v>
      </c>
      <c r="D26" s="121"/>
      <c r="E26" s="121"/>
      <c r="F26" s="121"/>
      <c r="G26" s="121"/>
      <c r="H26" s="121"/>
      <c r="I26" s="121"/>
      <c r="J26" s="121"/>
      <c r="K26" s="121"/>
      <c r="L26" s="121"/>
      <c r="M26" s="128"/>
      <c r="N26" s="243">
        <f t="shared" si="1"/>
        <v>27136</v>
      </c>
      <c r="O26" s="128"/>
    </row>
    <row r="27" spans="1:15" s="129" customFormat="1" ht="19.899999999999999" customHeight="1">
      <c r="A27" s="130">
        <v>18</v>
      </c>
      <c r="B27" s="133" t="s">
        <v>180</v>
      </c>
      <c r="C27" s="121">
        <v>8269</v>
      </c>
      <c r="D27" s="121"/>
      <c r="E27" s="121"/>
      <c r="F27" s="121"/>
      <c r="G27" s="121"/>
      <c r="H27" s="121"/>
      <c r="I27" s="121"/>
      <c r="J27" s="121"/>
      <c r="K27" s="121"/>
      <c r="L27" s="121"/>
      <c r="M27" s="128"/>
      <c r="N27" s="243">
        <f t="shared" si="1"/>
        <v>8269</v>
      </c>
      <c r="O27" s="128"/>
    </row>
    <row r="28" spans="1:15" s="129" customFormat="1" ht="19.899999999999999" customHeight="1">
      <c r="A28" s="130">
        <v>19</v>
      </c>
      <c r="B28" s="133" t="s">
        <v>181</v>
      </c>
      <c r="C28" s="121">
        <v>13159</v>
      </c>
      <c r="D28" s="121"/>
      <c r="E28" s="121"/>
      <c r="F28" s="121"/>
      <c r="G28" s="121"/>
      <c r="H28" s="121"/>
      <c r="I28" s="121"/>
      <c r="J28" s="121"/>
      <c r="K28" s="121"/>
      <c r="L28" s="121"/>
      <c r="M28" s="128"/>
      <c r="N28" s="243">
        <f t="shared" si="1"/>
        <v>13159</v>
      </c>
      <c r="O28" s="128"/>
    </row>
    <row r="29" spans="1:15" s="129" customFormat="1" ht="19.899999999999999" customHeight="1">
      <c r="A29" s="130">
        <v>20</v>
      </c>
      <c r="B29" s="133" t="s">
        <v>182</v>
      </c>
      <c r="C29" s="121">
        <v>20350</v>
      </c>
      <c r="D29" s="121"/>
      <c r="E29" s="121"/>
      <c r="F29" s="121"/>
      <c r="G29" s="121">
        <v>29546</v>
      </c>
      <c r="H29" s="121"/>
      <c r="I29" s="121"/>
      <c r="J29" s="121"/>
      <c r="K29" s="121"/>
      <c r="L29" s="121"/>
      <c r="M29" s="128"/>
      <c r="N29" s="243">
        <f t="shared" si="1"/>
        <v>-9196</v>
      </c>
      <c r="O29" s="128"/>
    </row>
    <row r="30" spans="1:15" s="129" customFormat="1" ht="19.899999999999999" customHeight="1">
      <c r="A30" s="130">
        <v>22</v>
      </c>
      <c r="B30" s="135" t="s">
        <v>183</v>
      </c>
      <c r="C30" s="121">
        <v>111612</v>
      </c>
      <c r="D30" s="121"/>
      <c r="E30" s="121"/>
      <c r="F30" s="121"/>
      <c r="G30" s="121"/>
      <c r="H30" s="121"/>
      <c r="I30" s="121"/>
      <c r="J30" s="121"/>
      <c r="K30" s="121"/>
      <c r="L30" s="121"/>
      <c r="M30" s="128"/>
      <c r="N30" s="243">
        <f t="shared" si="1"/>
        <v>111612</v>
      </c>
      <c r="O30" s="128"/>
    </row>
    <row r="31" spans="1:15" s="129" customFormat="1" ht="19.899999999999999" customHeight="1">
      <c r="A31" s="130">
        <v>23</v>
      </c>
      <c r="B31" s="133" t="s">
        <v>184</v>
      </c>
      <c r="C31" s="121">
        <v>11550</v>
      </c>
      <c r="D31" s="121"/>
      <c r="E31" s="121"/>
      <c r="F31" s="121"/>
      <c r="G31" s="121"/>
      <c r="H31" s="121"/>
      <c r="I31" s="121"/>
      <c r="J31" s="121"/>
      <c r="K31" s="121"/>
      <c r="L31" s="121"/>
      <c r="M31" s="128"/>
      <c r="N31" s="243">
        <f t="shared" si="1"/>
        <v>11550</v>
      </c>
      <c r="O31" s="128"/>
    </row>
    <row r="32" spans="1:15" s="129" customFormat="1" ht="19.899999999999999" customHeight="1">
      <c r="A32" s="130">
        <v>24</v>
      </c>
      <c r="B32" s="133" t="s">
        <v>185</v>
      </c>
      <c r="C32" s="121">
        <v>4428</v>
      </c>
      <c r="D32" s="121"/>
      <c r="E32" s="121"/>
      <c r="F32" s="121"/>
      <c r="G32" s="121"/>
      <c r="H32" s="121"/>
      <c r="I32" s="121"/>
      <c r="J32" s="121"/>
      <c r="K32" s="121"/>
      <c r="L32" s="121"/>
      <c r="M32" s="128"/>
      <c r="N32" s="243">
        <f t="shared" si="1"/>
        <v>4428</v>
      </c>
      <c r="O32" s="128"/>
    </row>
    <row r="33" spans="1:15" s="129" customFormat="1" ht="19.899999999999999" customHeight="1">
      <c r="A33" s="130">
        <v>25</v>
      </c>
      <c r="B33" s="133" t="s">
        <v>186</v>
      </c>
      <c r="C33" s="121">
        <v>6044</v>
      </c>
      <c r="D33" s="121"/>
      <c r="E33" s="121"/>
      <c r="F33" s="121"/>
      <c r="G33" s="121"/>
      <c r="H33" s="121"/>
      <c r="I33" s="121"/>
      <c r="J33" s="121"/>
      <c r="K33" s="121"/>
      <c r="L33" s="121"/>
      <c r="M33" s="128"/>
      <c r="N33" s="243">
        <f t="shared" si="1"/>
        <v>6044</v>
      </c>
      <c r="O33" s="128"/>
    </row>
    <row r="34" spans="1:15" s="129" customFormat="1" ht="19.899999999999999" customHeight="1">
      <c r="A34" s="130">
        <v>26</v>
      </c>
      <c r="B34" s="133" t="s">
        <v>187</v>
      </c>
      <c r="C34" s="121">
        <v>6120</v>
      </c>
      <c r="D34" s="121"/>
      <c r="E34" s="121"/>
      <c r="F34" s="121"/>
      <c r="G34" s="121"/>
      <c r="H34" s="121"/>
      <c r="I34" s="121"/>
      <c r="J34" s="121"/>
      <c r="K34" s="121"/>
      <c r="L34" s="121"/>
      <c r="M34" s="128"/>
      <c r="N34" s="243">
        <f t="shared" si="1"/>
        <v>6120</v>
      </c>
      <c r="O34" s="128"/>
    </row>
    <row r="35" spans="1:15" s="129" customFormat="1" ht="19.899999999999999" customHeight="1">
      <c r="A35" s="130">
        <v>27</v>
      </c>
      <c r="B35" s="133" t="s">
        <v>188</v>
      </c>
      <c r="C35" s="121">
        <v>2838</v>
      </c>
      <c r="D35" s="121"/>
      <c r="E35" s="121"/>
      <c r="F35" s="121"/>
      <c r="G35" s="121"/>
      <c r="H35" s="121"/>
      <c r="I35" s="121"/>
      <c r="J35" s="121"/>
      <c r="K35" s="121"/>
      <c r="L35" s="121"/>
      <c r="M35" s="128"/>
      <c r="N35" s="243">
        <f t="shared" si="1"/>
        <v>2838</v>
      </c>
      <c r="O35" s="128"/>
    </row>
    <row r="36" spans="1:15" s="129" customFormat="1" ht="19.899999999999999" customHeight="1">
      <c r="A36" s="130">
        <v>28</v>
      </c>
      <c r="B36" s="133" t="s">
        <v>189</v>
      </c>
      <c r="C36" s="121">
        <v>3713</v>
      </c>
      <c r="D36" s="121"/>
      <c r="E36" s="121"/>
      <c r="F36" s="121"/>
      <c r="G36" s="121"/>
      <c r="H36" s="121"/>
      <c r="I36" s="121"/>
      <c r="J36" s="121"/>
      <c r="K36" s="121"/>
      <c r="L36" s="121"/>
      <c r="M36" s="128"/>
      <c r="N36" s="243">
        <f t="shared" si="1"/>
        <v>3713</v>
      </c>
      <c r="O36" s="128"/>
    </row>
    <row r="37" spans="1:15" s="129" customFormat="1" ht="19.899999999999999" customHeight="1">
      <c r="A37" s="130">
        <v>29</v>
      </c>
      <c r="B37" s="133" t="s">
        <v>190</v>
      </c>
      <c r="C37" s="121">
        <v>1384</v>
      </c>
      <c r="D37" s="121"/>
      <c r="E37" s="121"/>
      <c r="F37" s="121"/>
      <c r="G37" s="121"/>
      <c r="H37" s="121"/>
      <c r="I37" s="121"/>
      <c r="J37" s="121"/>
      <c r="K37" s="121"/>
      <c r="L37" s="121"/>
      <c r="M37" s="128"/>
      <c r="N37" s="243">
        <f t="shared" si="1"/>
        <v>1384</v>
      </c>
      <c r="O37" s="128"/>
    </row>
    <row r="38" spans="1:15" s="129" customFormat="1" ht="19.899999999999999" customHeight="1">
      <c r="A38" s="130">
        <v>30</v>
      </c>
      <c r="B38" s="133" t="s">
        <v>191</v>
      </c>
      <c r="C38" s="121">
        <v>1007</v>
      </c>
      <c r="D38" s="121"/>
      <c r="E38" s="121"/>
      <c r="F38" s="121"/>
      <c r="G38" s="121"/>
      <c r="H38" s="121"/>
      <c r="I38" s="121"/>
      <c r="J38" s="121"/>
      <c r="K38" s="121"/>
      <c r="L38" s="121"/>
      <c r="M38" s="128"/>
      <c r="N38" s="243">
        <f t="shared" si="1"/>
        <v>1007</v>
      </c>
      <c r="O38" s="128"/>
    </row>
    <row r="39" spans="1:15" s="129" customFormat="1" ht="19.899999999999999" customHeight="1">
      <c r="A39" s="130">
        <v>31</v>
      </c>
      <c r="B39" s="133" t="s">
        <v>192</v>
      </c>
      <c r="C39" s="121">
        <v>5007</v>
      </c>
      <c r="D39" s="121"/>
      <c r="E39" s="121"/>
      <c r="F39" s="121"/>
      <c r="G39" s="121"/>
      <c r="H39" s="121"/>
      <c r="I39" s="121"/>
      <c r="J39" s="121"/>
      <c r="K39" s="121"/>
      <c r="L39" s="121"/>
      <c r="M39" s="128"/>
      <c r="N39" s="243">
        <f t="shared" si="1"/>
        <v>5007</v>
      </c>
      <c r="O39" s="128"/>
    </row>
    <row r="40" spans="1:15" s="129" customFormat="1" ht="19.899999999999999" customHeight="1">
      <c r="A40" s="130">
        <v>32</v>
      </c>
      <c r="B40" s="133" t="s">
        <v>193</v>
      </c>
      <c r="C40" s="121">
        <v>1229</v>
      </c>
      <c r="D40" s="121"/>
      <c r="E40" s="121"/>
      <c r="F40" s="121"/>
      <c r="G40" s="121"/>
      <c r="H40" s="121"/>
      <c r="I40" s="121"/>
      <c r="J40" s="121"/>
      <c r="K40" s="121"/>
      <c r="L40" s="121"/>
      <c r="M40" s="128"/>
      <c r="N40" s="243">
        <f t="shared" si="1"/>
        <v>1229</v>
      </c>
      <c r="O40" s="128"/>
    </row>
    <row r="41" spans="1:15" s="129" customFormat="1" ht="19.899999999999999" customHeight="1">
      <c r="A41" s="130">
        <v>33</v>
      </c>
      <c r="B41" s="133" t="s">
        <v>194</v>
      </c>
      <c r="C41" s="121">
        <v>789</v>
      </c>
      <c r="D41" s="121"/>
      <c r="E41" s="121"/>
      <c r="F41" s="121"/>
      <c r="G41" s="121"/>
      <c r="H41" s="121"/>
      <c r="I41" s="121"/>
      <c r="J41" s="121"/>
      <c r="K41" s="121"/>
      <c r="L41" s="121"/>
      <c r="M41" s="128"/>
      <c r="N41" s="243">
        <f t="shared" si="1"/>
        <v>789</v>
      </c>
      <c r="O41" s="128"/>
    </row>
    <row r="42" spans="1:15" s="129" customFormat="1" ht="19.899999999999999" customHeight="1">
      <c r="A42" s="130">
        <v>34</v>
      </c>
      <c r="B42" s="133" t="s">
        <v>195</v>
      </c>
      <c r="C42" s="121">
        <v>1662</v>
      </c>
      <c r="D42" s="121"/>
      <c r="E42" s="121"/>
      <c r="F42" s="121"/>
      <c r="G42" s="121"/>
      <c r="H42" s="121"/>
      <c r="I42" s="121"/>
      <c r="J42" s="121"/>
      <c r="K42" s="121"/>
      <c r="L42" s="121"/>
      <c r="M42" s="128"/>
      <c r="N42" s="243">
        <f t="shared" si="1"/>
        <v>1662</v>
      </c>
      <c r="O42" s="128"/>
    </row>
    <row r="43" spans="1:15" s="129" customFormat="1" ht="19.899999999999999" customHeight="1">
      <c r="A43" s="130">
        <v>35</v>
      </c>
      <c r="B43" s="133" t="s">
        <v>196</v>
      </c>
      <c r="C43" s="121">
        <v>779</v>
      </c>
      <c r="D43" s="121"/>
      <c r="E43" s="121"/>
      <c r="F43" s="121"/>
      <c r="G43" s="121"/>
      <c r="H43" s="121"/>
      <c r="I43" s="121"/>
      <c r="J43" s="121"/>
      <c r="K43" s="121"/>
      <c r="L43" s="121"/>
      <c r="M43" s="128"/>
      <c r="N43" s="243">
        <f t="shared" si="1"/>
        <v>779</v>
      </c>
      <c r="O43" s="128"/>
    </row>
    <row r="44" spans="1:15" s="129" customFormat="1" ht="19.899999999999999" customHeight="1">
      <c r="A44" s="130">
        <v>36</v>
      </c>
      <c r="B44" s="133" t="s">
        <v>197</v>
      </c>
      <c r="C44" s="121">
        <v>967</v>
      </c>
      <c r="D44" s="121"/>
      <c r="E44" s="121"/>
      <c r="F44" s="121"/>
      <c r="G44" s="121"/>
      <c r="H44" s="121"/>
      <c r="I44" s="121"/>
      <c r="J44" s="121"/>
      <c r="K44" s="121"/>
      <c r="L44" s="121"/>
      <c r="M44" s="128"/>
      <c r="N44" s="243">
        <f t="shared" si="1"/>
        <v>967</v>
      </c>
      <c r="O44" s="128"/>
    </row>
    <row r="45" spans="1:15" s="129" customFormat="1" ht="19.899999999999999" customHeight="1">
      <c r="A45" s="130">
        <v>37</v>
      </c>
      <c r="B45" s="133" t="s">
        <v>198</v>
      </c>
      <c r="C45" s="121">
        <v>709</v>
      </c>
      <c r="D45" s="121"/>
      <c r="E45" s="121"/>
      <c r="F45" s="121"/>
      <c r="G45" s="121"/>
      <c r="H45" s="121"/>
      <c r="I45" s="121"/>
      <c r="J45" s="121"/>
      <c r="K45" s="121"/>
      <c r="L45" s="121"/>
      <c r="M45" s="128"/>
      <c r="N45" s="243">
        <f t="shared" si="1"/>
        <v>709</v>
      </c>
      <c r="O45" s="128"/>
    </row>
    <row r="46" spans="1:15" s="129" customFormat="1" ht="19.899999999999999" customHeight="1">
      <c r="A46" s="130">
        <v>38</v>
      </c>
      <c r="B46" s="133" t="s">
        <v>199</v>
      </c>
      <c r="C46" s="121">
        <v>664</v>
      </c>
      <c r="D46" s="121"/>
      <c r="E46" s="121"/>
      <c r="F46" s="121"/>
      <c r="G46" s="121"/>
      <c r="H46" s="121"/>
      <c r="I46" s="121"/>
      <c r="J46" s="121"/>
      <c r="K46" s="121"/>
      <c r="L46" s="121"/>
      <c r="M46" s="128"/>
      <c r="N46" s="243">
        <f t="shared" si="1"/>
        <v>664</v>
      </c>
      <c r="O46" s="128"/>
    </row>
    <row r="47" spans="1:15" s="129" customFormat="1" ht="19.899999999999999" customHeight="1">
      <c r="A47" s="130">
        <v>39</v>
      </c>
      <c r="B47" s="133" t="s">
        <v>200</v>
      </c>
      <c r="C47" s="121">
        <v>734</v>
      </c>
      <c r="D47" s="121"/>
      <c r="E47" s="121"/>
      <c r="F47" s="121"/>
      <c r="G47" s="121"/>
      <c r="H47" s="121"/>
      <c r="I47" s="121"/>
      <c r="J47" s="121"/>
      <c r="K47" s="121"/>
      <c r="L47" s="121"/>
      <c r="M47" s="128"/>
      <c r="N47" s="243">
        <f t="shared" si="1"/>
        <v>734</v>
      </c>
      <c r="O47" s="128"/>
    </row>
    <row r="48" spans="1:15" s="129" customFormat="1" ht="19.899999999999999" customHeight="1">
      <c r="A48" s="130">
        <v>40</v>
      </c>
      <c r="B48" s="133" t="s">
        <v>201</v>
      </c>
      <c r="C48" s="121">
        <v>633</v>
      </c>
      <c r="D48" s="121"/>
      <c r="E48" s="121"/>
      <c r="F48" s="121"/>
      <c r="G48" s="121"/>
      <c r="H48" s="121"/>
      <c r="I48" s="121"/>
      <c r="J48" s="121"/>
      <c r="K48" s="121"/>
      <c r="L48" s="121"/>
      <c r="M48" s="128"/>
      <c r="N48" s="243">
        <f t="shared" si="1"/>
        <v>633</v>
      </c>
      <c r="O48" s="128"/>
    </row>
    <row r="49" spans="1:15" s="129" customFormat="1" ht="19.899999999999999" customHeight="1">
      <c r="A49" s="130">
        <v>41</v>
      </c>
      <c r="B49" s="133" t="s">
        <v>202</v>
      </c>
      <c r="C49" s="121">
        <v>636</v>
      </c>
      <c r="D49" s="121"/>
      <c r="E49" s="121"/>
      <c r="F49" s="121"/>
      <c r="G49" s="121"/>
      <c r="H49" s="121"/>
      <c r="I49" s="121"/>
      <c r="J49" s="121"/>
      <c r="K49" s="121"/>
      <c r="L49" s="121"/>
      <c r="M49" s="128"/>
      <c r="N49" s="243">
        <f t="shared" si="1"/>
        <v>636</v>
      </c>
      <c r="O49" s="128"/>
    </row>
    <row r="50" spans="1:15" s="129" customFormat="1" ht="19.899999999999999" customHeight="1">
      <c r="A50" s="130">
        <v>42</v>
      </c>
      <c r="B50" s="133" t="s">
        <v>203</v>
      </c>
      <c r="C50" s="121">
        <v>224</v>
      </c>
      <c r="D50" s="121"/>
      <c r="E50" s="121"/>
      <c r="F50" s="121"/>
      <c r="G50" s="121"/>
      <c r="H50" s="121"/>
      <c r="I50" s="121"/>
      <c r="J50" s="121"/>
      <c r="K50" s="121"/>
      <c r="L50" s="121"/>
      <c r="M50" s="128"/>
      <c r="N50" s="243">
        <f t="shared" si="1"/>
        <v>224</v>
      </c>
      <c r="O50" s="128"/>
    </row>
    <row r="51" spans="1:15" s="129" customFormat="1" ht="19.899999999999999" customHeight="1">
      <c r="A51" s="130">
        <v>43</v>
      </c>
      <c r="B51" s="133" t="s">
        <v>204</v>
      </c>
      <c r="C51" s="121">
        <v>57040</v>
      </c>
      <c r="D51" s="121"/>
      <c r="E51" s="121"/>
      <c r="F51" s="121"/>
      <c r="G51" s="121"/>
      <c r="H51" s="121"/>
      <c r="I51" s="121"/>
      <c r="J51" s="121"/>
      <c r="K51" s="121"/>
      <c r="L51" s="121"/>
      <c r="M51" s="128"/>
      <c r="N51" s="243">
        <f t="shared" si="1"/>
        <v>57040</v>
      </c>
      <c r="O51" s="128"/>
    </row>
    <row r="52" spans="1:15" s="138" customFormat="1" ht="19.899999999999999" customHeight="1">
      <c r="A52" s="130">
        <v>44</v>
      </c>
      <c r="B52" s="133" t="s">
        <v>205</v>
      </c>
      <c r="C52" s="121">
        <v>98700</v>
      </c>
      <c r="D52" s="136"/>
      <c r="E52" s="136"/>
      <c r="F52" s="136"/>
      <c r="G52" s="136"/>
      <c r="H52" s="136"/>
      <c r="I52" s="136"/>
      <c r="J52" s="136"/>
      <c r="K52" s="136"/>
      <c r="L52" s="136"/>
      <c r="M52" s="137"/>
      <c r="N52" s="243">
        <f t="shared" si="1"/>
        <v>98700</v>
      </c>
      <c r="O52" s="137"/>
    </row>
    <row r="53" spans="1:15" s="138" customFormat="1" ht="19.899999999999999" customHeight="1">
      <c r="A53" s="130">
        <v>45</v>
      </c>
      <c r="B53" s="133" t="s">
        <v>206</v>
      </c>
      <c r="C53" s="121">
        <v>71589</v>
      </c>
      <c r="D53" s="136"/>
      <c r="E53" s="136"/>
      <c r="G53" s="136"/>
      <c r="H53" s="136"/>
      <c r="I53" s="136"/>
      <c r="J53" s="136"/>
      <c r="K53" s="136"/>
      <c r="L53" s="136"/>
      <c r="M53" s="137"/>
      <c r="N53" s="243">
        <f t="shared" si="1"/>
        <v>71589</v>
      </c>
      <c r="O53" s="137"/>
    </row>
    <row r="54" spans="1:15" s="138" customFormat="1" ht="19.899999999999999" customHeight="1">
      <c r="A54" s="130">
        <v>46</v>
      </c>
      <c r="B54" s="136" t="s">
        <v>207</v>
      </c>
      <c r="C54" s="121">
        <v>35904</v>
      </c>
      <c r="D54" s="136"/>
      <c r="E54" s="136"/>
      <c r="F54" s="136"/>
      <c r="G54" s="136"/>
      <c r="H54" s="136"/>
      <c r="I54" s="136"/>
      <c r="J54" s="136"/>
      <c r="K54" s="136"/>
      <c r="L54" s="136"/>
      <c r="M54" s="137"/>
      <c r="N54" s="243">
        <f t="shared" si="1"/>
        <v>35904</v>
      </c>
      <c r="O54" s="244"/>
    </row>
  </sheetData>
  <mergeCells count="17">
    <mergeCell ref="K6:K7"/>
    <mergeCell ref="L6:M6"/>
    <mergeCell ref="N6:N7"/>
    <mergeCell ref="A2:O2"/>
    <mergeCell ref="A3:O3"/>
    <mergeCell ref="A5:A7"/>
    <mergeCell ref="B5:B7"/>
    <mergeCell ref="C5:C7"/>
    <mergeCell ref="D5:O5"/>
    <mergeCell ref="D6:D7"/>
    <mergeCell ref="E6:E7"/>
    <mergeCell ref="F6:F7"/>
    <mergeCell ref="G6:G7"/>
    <mergeCell ref="O6:O7"/>
    <mergeCell ref="H6:H7"/>
    <mergeCell ref="I6:I7"/>
    <mergeCell ref="J6:J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10" workbookViewId="0">
      <selection sqref="A1:XFD1048576"/>
    </sheetView>
  </sheetViews>
  <sheetFormatPr defaultColWidth="12.875" defaultRowHeight="15.75"/>
  <cols>
    <col min="1" max="1" width="7.25" style="157" customWidth="1"/>
    <col min="2" max="2" width="19.125" style="157" bestFit="1" customWidth="1"/>
    <col min="3" max="3" width="12.625" style="157" customWidth="1"/>
    <col min="4" max="4" width="13.375" style="157" customWidth="1"/>
    <col min="5" max="5" width="12.75" style="157" customWidth="1"/>
    <col min="6" max="6" width="11.375" style="157" customWidth="1"/>
    <col min="7" max="7" width="12.625" style="157" bestFit="1" customWidth="1"/>
    <col min="8" max="16384" width="12.875" style="157"/>
  </cols>
  <sheetData>
    <row r="1" spans="1:17" ht="21" customHeight="1">
      <c r="A1" s="1" t="s">
        <v>0</v>
      </c>
      <c r="B1" s="1"/>
      <c r="C1" s="115"/>
      <c r="D1" s="4"/>
      <c r="G1" s="1"/>
      <c r="H1" s="1"/>
      <c r="M1" s="306" t="s">
        <v>230</v>
      </c>
      <c r="N1" s="306"/>
      <c r="O1" s="306"/>
    </row>
    <row r="2" spans="1:17" ht="35.25" customHeight="1">
      <c r="A2" s="354" t="s">
        <v>231</v>
      </c>
      <c r="B2" s="354"/>
      <c r="C2" s="354"/>
      <c r="D2" s="354"/>
      <c r="E2" s="354"/>
      <c r="F2" s="354"/>
      <c r="G2" s="354"/>
      <c r="H2" s="354"/>
      <c r="I2" s="354"/>
      <c r="J2" s="354"/>
      <c r="K2" s="354"/>
      <c r="L2" s="354"/>
      <c r="M2" s="354"/>
      <c r="N2" s="354"/>
      <c r="O2" s="354"/>
    </row>
    <row r="3" spans="1:17" ht="15.75" customHeight="1">
      <c r="A3" s="354" t="s">
        <v>411</v>
      </c>
      <c r="B3" s="354"/>
      <c r="C3" s="354"/>
      <c r="D3" s="354"/>
      <c r="E3" s="354"/>
      <c r="F3" s="354"/>
      <c r="G3" s="354"/>
      <c r="H3" s="354"/>
      <c r="I3" s="354"/>
      <c r="J3" s="354"/>
      <c r="K3" s="354"/>
      <c r="L3" s="354"/>
      <c r="M3" s="354"/>
      <c r="N3" s="354"/>
      <c r="O3" s="354"/>
    </row>
    <row r="4" spans="1:17" ht="28.9" customHeight="1">
      <c r="A4" s="308" t="s">
        <v>2</v>
      </c>
      <c r="B4" s="308"/>
      <c r="C4" s="308"/>
      <c r="D4" s="308"/>
      <c r="E4" s="308"/>
      <c r="F4" s="308"/>
      <c r="G4" s="308"/>
      <c r="H4" s="308"/>
      <c r="I4" s="308"/>
      <c r="J4" s="308"/>
      <c r="K4" s="308"/>
      <c r="L4" s="308"/>
      <c r="M4" s="308"/>
      <c r="N4" s="308"/>
      <c r="O4" s="308"/>
    </row>
    <row r="5" spans="1:17" ht="21.6" customHeight="1">
      <c r="A5" s="158"/>
      <c r="B5" s="158"/>
      <c r="C5" s="67"/>
      <c r="D5" s="67"/>
      <c r="E5" s="355" t="s">
        <v>232</v>
      </c>
      <c r="F5" s="355"/>
      <c r="G5" s="355"/>
      <c r="H5" s="355"/>
      <c r="I5" s="355"/>
      <c r="J5" s="355"/>
      <c r="K5" s="355"/>
      <c r="L5" s="355"/>
      <c r="M5" s="355"/>
      <c r="N5" s="355"/>
      <c r="O5" s="355"/>
    </row>
    <row r="6" spans="1:17" s="159" customFormat="1" ht="27.75" customHeight="1">
      <c r="A6" s="356" t="s">
        <v>4</v>
      </c>
      <c r="B6" s="356" t="s">
        <v>233</v>
      </c>
      <c r="C6" s="348" t="s">
        <v>234</v>
      </c>
      <c r="D6" s="349"/>
      <c r="E6" s="349"/>
      <c r="F6" s="349"/>
      <c r="G6" s="349"/>
      <c r="H6" s="349"/>
      <c r="I6" s="349"/>
      <c r="J6" s="349"/>
      <c r="K6" s="349"/>
      <c r="L6" s="349"/>
      <c r="M6" s="349"/>
      <c r="N6" s="349"/>
      <c r="O6" s="349"/>
      <c r="P6" s="349"/>
      <c r="Q6" s="350"/>
    </row>
    <row r="7" spans="1:17" s="159" customFormat="1" ht="127.15" customHeight="1">
      <c r="A7" s="357"/>
      <c r="B7" s="357"/>
      <c r="C7" s="347" t="s">
        <v>235</v>
      </c>
      <c r="D7" s="347" t="s">
        <v>236</v>
      </c>
      <c r="E7" s="347" t="s">
        <v>237</v>
      </c>
      <c r="F7" s="347" t="s">
        <v>238</v>
      </c>
      <c r="G7" s="359" t="s">
        <v>87</v>
      </c>
      <c r="H7" s="347" t="s">
        <v>76</v>
      </c>
      <c r="I7" s="347" t="s">
        <v>80</v>
      </c>
      <c r="J7" s="347"/>
      <c r="K7" s="347" t="s">
        <v>239</v>
      </c>
      <c r="L7" s="351" t="s">
        <v>89</v>
      </c>
      <c r="M7" s="352"/>
      <c r="N7" s="353"/>
      <c r="O7" s="347" t="s">
        <v>240</v>
      </c>
      <c r="P7" s="347" t="s">
        <v>241</v>
      </c>
      <c r="Q7" s="347" t="s">
        <v>103</v>
      </c>
    </row>
    <row r="8" spans="1:17" s="67" customFormat="1" ht="45.75" customHeight="1">
      <c r="A8" s="358"/>
      <c r="B8" s="358"/>
      <c r="C8" s="347"/>
      <c r="D8" s="347"/>
      <c r="E8" s="347"/>
      <c r="F8" s="347"/>
      <c r="G8" s="360"/>
      <c r="H8" s="347"/>
      <c r="I8" s="227" t="s">
        <v>242</v>
      </c>
      <c r="J8" s="227" t="s">
        <v>243</v>
      </c>
      <c r="K8" s="347"/>
      <c r="L8" s="227" t="s">
        <v>412</v>
      </c>
      <c r="M8" s="227" t="s">
        <v>413</v>
      </c>
      <c r="N8" s="245" t="s">
        <v>414</v>
      </c>
      <c r="O8" s="347"/>
      <c r="P8" s="347"/>
      <c r="Q8" s="347"/>
    </row>
    <row r="9" spans="1:17" s="67" customFormat="1" ht="28.9" customHeight="1">
      <c r="A9" s="160" t="s">
        <v>244</v>
      </c>
      <c r="B9" s="161" t="s">
        <v>245</v>
      </c>
      <c r="C9" s="162">
        <v>100</v>
      </c>
      <c r="D9" s="162">
        <v>100</v>
      </c>
      <c r="E9" s="162">
        <v>100</v>
      </c>
      <c r="F9" s="162">
        <v>100</v>
      </c>
      <c r="G9" s="162">
        <v>100</v>
      </c>
      <c r="H9" s="162">
        <v>100</v>
      </c>
      <c r="I9" s="162">
        <v>50</v>
      </c>
      <c r="J9" s="162">
        <v>100</v>
      </c>
      <c r="K9" s="162">
        <v>100</v>
      </c>
      <c r="L9" s="162">
        <v>100</v>
      </c>
      <c r="M9" s="162">
        <v>40</v>
      </c>
      <c r="N9" s="162">
        <v>80</v>
      </c>
      <c r="O9" s="162">
        <v>100</v>
      </c>
      <c r="P9" s="162">
        <v>100</v>
      </c>
      <c r="Q9" s="162">
        <v>100</v>
      </c>
    </row>
    <row r="10" spans="1:17" s="67" customFormat="1" ht="18.75">
      <c r="A10" s="163" t="s">
        <v>246</v>
      </c>
      <c r="B10" s="164" t="s">
        <v>247</v>
      </c>
      <c r="C10" s="165">
        <v>100</v>
      </c>
      <c r="D10" s="165">
        <v>100</v>
      </c>
      <c r="E10" s="165">
        <v>100</v>
      </c>
      <c r="F10" s="165">
        <v>100</v>
      </c>
      <c r="G10" s="165">
        <v>100</v>
      </c>
      <c r="H10" s="165">
        <v>100</v>
      </c>
      <c r="I10" s="165">
        <v>50</v>
      </c>
      <c r="J10" s="165">
        <v>100</v>
      </c>
      <c r="K10" s="165">
        <v>100</v>
      </c>
      <c r="L10" s="165">
        <v>100</v>
      </c>
      <c r="M10" s="165">
        <v>40</v>
      </c>
      <c r="N10" s="165">
        <v>80</v>
      </c>
      <c r="O10" s="162">
        <v>100</v>
      </c>
      <c r="P10" s="162">
        <v>100</v>
      </c>
      <c r="Q10" s="165">
        <v>100</v>
      </c>
    </row>
    <row r="11" spans="1:17" s="67" customFormat="1" ht="18.75">
      <c r="A11" s="160" t="s">
        <v>248</v>
      </c>
      <c r="B11" s="164" t="s">
        <v>249</v>
      </c>
      <c r="C11" s="165">
        <v>100</v>
      </c>
      <c r="D11" s="165">
        <v>100</v>
      </c>
      <c r="E11" s="165">
        <v>100</v>
      </c>
      <c r="F11" s="165">
        <v>100</v>
      </c>
      <c r="G11" s="165">
        <v>100</v>
      </c>
      <c r="H11" s="165">
        <v>100</v>
      </c>
      <c r="I11" s="165">
        <v>50</v>
      </c>
      <c r="J11" s="165">
        <v>100</v>
      </c>
      <c r="K11" s="165">
        <v>100</v>
      </c>
      <c r="L11" s="165">
        <v>100</v>
      </c>
      <c r="M11" s="165">
        <v>40</v>
      </c>
      <c r="N11" s="165">
        <v>80</v>
      </c>
      <c r="O11" s="162">
        <v>100</v>
      </c>
      <c r="P11" s="162">
        <v>100</v>
      </c>
      <c r="Q11" s="165">
        <v>100</v>
      </c>
    </row>
    <row r="12" spans="1:17" s="67" customFormat="1" ht="18.75">
      <c r="A12" s="163" t="s">
        <v>250</v>
      </c>
      <c r="B12" s="164" t="s">
        <v>251</v>
      </c>
      <c r="C12" s="165">
        <v>100</v>
      </c>
      <c r="D12" s="165">
        <v>100</v>
      </c>
      <c r="E12" s="165">
        <v>100</v>
      </c>
      <c r="F12" s="165">
        <v>100</v>
      </c>
      <c r="G12" s="165">
        <v>100</v>
      </c>
      <c r="H12" s="165">
        <v>100</v>
      </c>
      <c r="I12" s="165">
        <v>50</v>
      </c>
      <c r="J12" s="165">
        <v>100</v>
      </c>
      <c r="K12" s="165">
        <v>100</v>
      </c>
      <c r="L12" s="165">
        <v>100</v>
      </c>
      <c r="M12" s="165">
        <v>40</v>
      </c>
      <c r="N12" s="165">
        <v>80</v>
      </c>
      <c r="O12" s="162">
        <v>100</v>
      </c>
      <c r="P12" s="162">
        <v>100</v>
      </c>
      <c r="Q12" s="165">
        <v>100</v>
      </c>
    </row>
    <row r="13" spans="1:17" s="67" customFormat="1" ht="18.75">
      <c r="A13" s="160" t="s">
        <v>252</v>
      </c>
      <c r="B13" s="164" t="s">
        <v>253</v>
      </c>
      <c r="C13" s="165">
        <v>100</v>
      </c>
      <c r="D13" s="165">
        <v>100</v>
      </c>
      <c r="E13" s="165">
        <v>100</v>
      </c>
      <c r="F13" s="165">
        <v>100</v>
      </c>
      <c r="G13" s="165">
        <v>100</v>
      </c>
      <c r="H13" s="165">
        <v>100</v>
      </c>
      <c r="I13" s="165">
        <v>50</v>
      </c>
      <c r="J13" s="165">
        <v>100</v>
      </c>
      <c r="K13" s="165">
        <v>100</v>
      </c>
      <c r="L13" s="165">
        <v>100</v>
      </c>
      <c r="M13" s="165">
        <v>40</v>
      </c>
      <c r="N13" s="165">
        <v>80</v>
      </c>
      <c r="O13" s="162">
        <v>100</v>
      </c>
      <c r="P13" s="162">
        <v>100</v>
      </c>
      <c r="Q13" s="165">
        <v>100</v>
      </c>
    </row>
    <row r="14" spans="1:17" s="67" customFormat="1" ht="18.75">
      <c r="A14" s="163" t="s">
        <v>254</v>
      </c>
      <c r="B14" s="164" t="s">
        <v>255</v>
      </c>
      <c r="C14" s="165">
        <v>100</v>
      </c>
      <c r="D14" s="165">
        <v>100</v>
      </c>
      <c r="E14" s="165">
        <v>100</v>
      </c>
      <c r="F14" s="165">
        <v>100</v>
      </c>
      <c r="G14" s="165">
        <v>100</v>
      </c>
      <c r="H14" s="165">
        <v>100</v>
      </c>
      <c r="I14" s="165">
        <v>50</v>
      </c>
      <c r="J14" s="165">
        <v>100</v>
      </c>
      <c r="K14" s="165">
        <v>100</v>
      </c>
      <c r="L14" s="165">
        <v>100</v>
      </c>
      <c r="M14" s="165">
        <v>40</v>
      </c>
      <c r="N14" s="165">
        <v>80</v>
      </c>
      <c r="O14" s="162">
        <v>100</v>
      </c>
      <c r="P14" s="162">
        <v>100</v>
      </c>
      <c r="Q14" s="165">
        <v>100</v>
      </c>
    </row>
    <row r="15" spans="1:17" s="67" customFormat="1" ht="18.75">
      <c r="A15" s="160" t="s">
        <v>256</v>
      </c>
      <c r="B15" s="164" t="s">
        <v>257</v>
      </c>
      <c r="C15" s="165">
        <v>100</v>
      </c>
      <c r="D15" s="165">
        <v>100</v>
      </c>
      <c r="E15" s="165">
        <v>100</v>
      </c>
      <c r="F15" s="165">
        <v>100</v>
      </c>
      <c r="G15" s="165">
        <v>100</v>
      </c>
      <c r="H15" s="165">
        <v>100</v>
      </c>
      <c r="I15" s="165">
        <v>50</v>
      </c>
      <c r="J15" s="165">
        <v>100</v>
      </c>
      <c r="K15" s="165">
        <v>100</v>
      </c>
      <c r="L15" s="165">
        <v>100</v>
      </c>
      <c r="M15" s="165">
        <v>40</v>
      </c>
      <c r="N15" s="165">
        <v>80</v>
      </c>
      <c r="O15" s="162">
        <v>100</v>
      </c>
      <c r="P15" s="162">
        <v>100</v>
      </c>
      <c r="Q15" s="165">
        <v>100</v>
      </c>
    </row>
    <row r="16" spans="1:17">
      <c r="A16" s="163" t="s">
        <v>258</v>
      </c>
      <c r="B16" s="164" t="s">
        <v>259</v>
      </c>
      <c r="C16" s="165">
        <v>100</v>
      </c>
      <c r="D16" s="165">
        <v>100</v>
      </c>
      <c r="E16" s="165">
        <v>100</v>
      </c>
      <c r="F16" s="165">
        <v>100</v>
      </c>
      <c r="G16" s="165">
        <v>100</v>
      </c>
      <c r="H16" s="165">
        <v>100</v>
      </c>
      <c r="I16" s="165">
        <v>50</v>
      </c>
      <c r="J16" s="165">
        <v>100</v>
      </c>
      <c r="K16" s="165">
        <v>100</v>
      </c>
      <c r="L16" s="165">
        <v>100</v>
      </c>
      <c r="M16" s="165">
        <v>40</v>
      </c>
      <c r="N16" s="165">
        <v>80</v>
      </c>
      <c r="O16" s="162">
        <v>100</v>
      </c>
      <c r="P16" s="162">
        <v>100</v>
      </c>
      <c r="Q16" s="165">
        <v>100</v>
      </c>
    </row>
    <row r="17" spans="1:17">
      <c r="A17" s="160" t="s">
        <v>260</v>
      </c>
      <c r="B17" s="164" t="s">
        <v>261</v>
      </c>
      <c r="C17" s="165">
        <v>100</v>
      </c>
      <c r="D17" s="165">
        <v>100</v>
      </c>
      <c r="E17" s="165">
        <v>100</v>
      </c>
      <c r="F17" s="165">
        <v>100</v>
      </c>
      <c r="G17" s="165">
        <v>100</v>
      </c>
      <c r="H17" s="165">
        <v>100</v>
      </c>
      <c r="I17" s="165">
        <v>50</v>
      </c>
      <c r="J17" s="165">
        <v>100</v>
      </c>
      <c r="K17" s="165">
        <v>100</v>
      </c>
      <c r="L17" s="165">
        <v>100</v>
      </c>
      <c r="M17" s="165">
        <v>40</v>
      </c>
      <c r="N17" s="165">
        <v>80</v>
      </c>
      <c r="O17" s="162">
        <v>100</v>
      </c>
      <c r="P17" s="162">
        <v>100</v>
      </c>
      <c r="Q17" s="165">
        <v>100</v>
      </c>
    </row>
    <row r="18" spans="1:17">
      <c r="A18" s="166" t="s">
        <v>262</v>
      </c>
      <c r="B18" s="167" t="s">
        <v>263</v>
      </c>
      <c r="C18" s="168">
        <v>100</v>
      </c>
      <c r="D18" s="168">
        <v>100</v>
      </c>
      <c r="E18" s="168">
        <v>100</v>
      </c>
      <c r="F18" s="168">
        <v>100</v>
      </c>
      <c r="G18" s="168">
        <v>100</v>
      </c>
      <c r="H18" s="168">
        <v>100</v>
      </c>
      <c r="I18" s="168">
        <v>50</v>
      </c>
      <c r="J18" s="168">
        <v>100</v>
      </c>
      <c r="K18" s="168">
        <v>100</v>
      </c>
      <c r="L18" s="168">
        <v>100</v>
      </c>
      <c r="M18" s="168">
        <v>40</v>
      </c>
      <c r="N18" s="168">
        <v>80</v>
      </c>
      <c r="O18" s="168">
        <v>100</v>
      </c>
      <c r="P18" s="168">
        <v>100</v>
      </c>
      <c r="Q18" s="168">
        <v>100</v>
      </c>
    </row>
    <row r="19" spans="1:17" ht="18.75">
      <c r="A19" s="67"/>
      <c r="B19" s="67"/>
      <c r="C19" s="67"/>
      <c r="D19" s="67"/>
      <c r="E19" s="67"/>
      <c r="F19" s="67"/>
    </row>
    <row r="20" spans="1:17" ht="18.75">
      <c r="A20" s="67"/>
      <c r="B20" s="67"/>
      <c r="C20" s="67"/>
      <c r="D20" s="67"/>
      <c r="E20" s="67"/>
      <c r="F20" s="67"/>
    </row>
    <row r="21" spans="1:17" ht="18.75">
      <c r="A21" s="67"/>
      <c r="B21" s="67"/>
      <c r="C21" s="67"/>
      <c r="D21" s="67"/>
      <c r="E21" s="67"/>
      <c r="F21" s="67"/>
    </row>
    <row r="22" spans="1:17" ht="18.75">
      <c r="A22" s="67"/>
      <c r="B22" s="67"/>
      <c r="C22" s="67"/>
      <c r="D22" s="67"/>
      <c r="E22" s="67"/>
      <c r="F22" s="67"/>
    </row>
    <row r="23" spans="1:17" ht="18.75">
      <c r="A23" s="67"/>
      <c r="B23" s="67"/>
      <c r="C23" s="67"/>
      <c r="D23" s="67"/>
      <c r="E23" s="67"/>
      <c r="F23" s="67"/>
    </row>
    <row r="24" spans="1:17" ht="18.75">
      <c r="A24" s="67"/>
      <c r="B24" s="67"/>
      <c r="C24" s="67"/>
      <c r="D24" s="67"/>
      <c r="E24" s="67"/>
      <c r="F24" s="67"/>
    </row>
    <row r="25" spans="1:17" ht="18.75">
      <c r="A25" s="67"/>
      <c r="B25" s="67"/>
      <c r="C25" s="67"/>
      <c r="D25" s="67"/>
      <c r="E25" s="67"/>
      <c r="F25" s="67"/>
    </row>
    <row r="26" spans="1:17" ht="18.75">
      <c r="A26" s="67"/>
      <c r="B26" s="67"/>
      <c r="C26" s="67"/>
      <c r="D26" s="67"/>
      <c r="E26" s="67"/>
      <c r="F26" s="67"/>
    </row>
    <row r="27" spans="1:17" ht="18.75">
      <c r="A27" s="67"/>
      <c r="B27" s="67"/>
      <c r="C27" s="67"/>
      <c r="D27" s="67"/>
      <c r="E27" s="67"/>
      <c r="F27" s="67"/>
    </row>
    <row r="28" spans="1:17" ht="18.75">
      <c r="A28" s="67"/>
      <c r="B28" s="67"/>
      <c r="C28" s="67"/>
      <c r="D28" s="67"/>
      <c r="E28" s="67"/>
      <c r="F28" s="67"/>
    </row>
    <row r="29" spans="1:17" ht="18.75">
      <c r="A29" s="67"/>
      <c r="B29" s="67"/>
      <c r="C29" s="67"/>
      <c r="D29" s="67"/>
      <c r="E29" s="67"/>
      <c r="F29" s="67"/>
    </row>
    <row r="30" spans="1:17" ht="18.75">
      <c r="A30" s="67"/>
      <c r="B30" s="67"/>
      <c r="C30" s="67"/>
      <c r="D30" s="67"/>
      <c r="E30" s="67"/>
      <c r="F30" s="67"/>
    </row>
    <row r="31" spans="1:17" ht="18.75">
      <c r="A31" s="67"/>
      <c r="B31" s="67"/>
      <c r="C31" s="67"/>
      <c r="D31" s="67"/>
      <c r="E31" s="67"/>
      <c r="F31" s="67"/>
    </row>
  </sheetData>
  <mergeCells count="20">
    <mergeCell ref="A6:A8"/>
    <mergeCell ref="B6:B8"/>
    <mergeCell ref="C7:C8"/>
    <mergeCell ref="D7:D8"/>
    <mergeCell ref="O7:O8"/>
    <mergeCell ref="E7:E8"/>
    <mergeCell ref="F7:F8"/>
    <mergeCell ref="G7:G8"/>
    <mergeCell ref="M1:O1"/>
    <mergeCell ref="A2:O2"/>
    <mergeCell ref="A3:O3"/>
    <mergeCell ref="A4:O4"/>
    <mergeCell ref="E5:O5"/>
    <mergeCell ref="H7:H8"/>
    <mergeCell ref="I7:J7"/>
    <mergeCell ref="K7:K8"/>
    <mergeCell ref="C6:Q6"/>
    <mergeCell ref="L7:N7"/>
    <mergeCell ref="P7:P8"/>
    <mergeCell ref="Q7:Q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33</vt:lpstr>
      <vt:lpstr>34</vt:lpstr>
      <vt:lpstr>35</vt:lpstr>
      <vt:lpstr>36</vt:lpstr>
      <vt:lpstr>37</vt:lpstr>
      <vt:lpstr>38</vt:lpstr>
      <vt:lpstr>39</vt:lpstr>
      <vt:lpstr>40</vt:lpstr>
      <vt:lpstr>41</vt:lpstr>
      <vt:lpstr>42</vt:lpstr>
      <vt:lpstr>43</vt:lpstr>
      <vt:lpstr>44</vt:lpstr>
      <vt:lpstr>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2022-02-28T09:37:11Z</dcterms:modified>
</cp:coreProperties>
</file>